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ogda\Desktop\metodologie implementare ses\de urcat pe site\"/>
    </mc:Choice>
  </mc:AlternateContent>
  <xr:revisionPtr revIDLastSave="0" documentId="8_{3D816F63-9908-4155-AACB-92C27AB7AAFE}" xr6:coauthVersionLast="47" xr6:coauthVersionMax="47" xr10:uidLastSave="{00000000-0000-0000-0000-000000000000}"/>
  <bookViews>
    <workbookView xWindow="4680" yWindow="1455" windowWidth="25530" windowHeight="20145" tabRatio="500" activeTab="2" xr2:uid="{00000000-000D-0000-FFFF-FFFF00000000}"/>
  </bookViews>
  <sheets>
    <sheet name="Buget" sheetId="3" r:id="rId1"/>
    <sheet name="CF" sheetId="1" r:id="rId2"/>
    <sheet name="BVC" sheetId="2" r:id="rId3"/>
    <sheet name="Note" sheetId="4" r:id="rId4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2" i="1" l="1"/>
  <c r="I46" i="1"/>
  <c r="J55" i="1"/>
  <c r="J14" i="1"/>
  <c r="K55" i="1"/>
  <c r="K14" i="1"/>
  <c r="J60" i="1"/>
  <c r="J61" i="1"/>
  <c r="J62" i="1"/>
  <c r="J63" i="1"/>
  <c r="J64" i="1"/>
  <c r="J65" i="1"/>
  <c r="J66" i="1"/>
  <c r="J67" i="1"/>
  <c r="J16" i="1"/>
  <c r="K60" i="1"/>
  <c r="K61" i="1"/>
  <c r="K62" i="1"/>
  <c r="K63" i="1"/>
  <c r="K64" i="1"/>
  <c r="K65" i="1"/>
  <c r="K66" i="1"/>
  <c r="K67" i="1"/>
  <c r="K16" i="1"/>
  <c r="L60" i="1"/>
  <c r="L61" i="1"/>
  <c r="L62" i="1"/>
  <c r="L63" i="1"/>
  <c r="L64" i="1"/>
  <c r="L65" i="1"/>
  <c r="L66" i="1"/>
  <c r="L67" i="1"/>
  <c r="L16" i="1"/>
  <c r="M60" i="1"/>
  <c r="M61" i="1"/>
  <c r="M62" i="1"/>
  <c r="M63" i="1"/>
  <c r="M64" i="1"/>
  <c r="M65" i="1"/>
  <c r="M66" i="1"/>
  <c r="M67" i="1"/>
  <c r="M16" i="1"/>
  <c r="H18" i="1"/>
  <c r="I18" i="1"/>
  <c r="J18" i="1"/>
  <c r="K18" i="1"/>
  <c r="L18" i="1"/>
  <c r="M18" i="1"/>
  <c r="N18" i="1"/>
  <c r="O18" i="1"/>
  <c r="J50" i="1"/>
  <c r="J10" i="1"/>
  <c r="K50" i="1"/>
  <c r="K10" i="1"/>
  <c r="L50" i="1"/>
  <c r="L10" i="1"/>
  <c r="M50" i="1"/>
  <c r="M10" i="1"/>
  <c r="N50" i="1"/>
  <c r="N10" i="1"/>
  <c r="O50" i="1"/>
  <c r="O10" i="1"/>
  <c r="L55" i="1"/>
  <c r="L14" i="1"/>
  <c r="M55" i="1"/>
  <c r="M14" i="1"/>
  <c r="N55" i="1"/>
  <c r="N14" i="1"/>
  <c r="O55" i="1"/>
  <c r="O14" i="1"/>
  <c r="N60" i="1"/>
  <c r="N61" i="1"/>
  <c r="N62" i="1"/>
  <c r="N63" i="1"/>
  <c r="N64" i="1"/>
  <c r="N65" i="1"/>
  <c r="N66" i="1"/>
  <c r="N67" i="1"/>
  <c r="N16" i="1"/>
  <c r="O60" i="1"/>
  <c r="O61" i="1"/>
  <c r="O62" i="1"/>
  <c r="O63" i="1"/>
  <c r="O64" i="1"/>
  <c r="O65" i="1"/>
  <c r="O66" i="1"/>
  <c r="O67" i="1"/>
  <c r="O16" i="1"/>
  <c r="P55" i="1"/>
  <c r="P14" i="1"/>
  <c r="Q55" i="1"/>
  <c r="Q14" i="1"/>
  <c r="R55" i="1"/>
  <c r="R14" i="1"/>
  <c r="S55" i="1"/>
  <c r="S14" i="1"/>
  <c r="T55" i="1"/>
  <c r="T14" i="1"/>
  <c r="U55" i="1"/>
  <c r="U14" i="1"/>
  <c r="Q60" i="1"/>
  <c r="Q61" i="1"/>
  <c r="Q62" i="1"/>
  <c r="Q63" i="1"/>
  <c r="Q64" i="1"/>
  <c r="Q65" i="1"/>
  <c r="Q66" i="1"/>
  <c r="Q67" i="1"/>
  <c r="Q16" i="1"/>
  <c r="P60" i="1"/>
  <c r="P61" i="1"/>
  <c r="P62" i="1"/>
  <c r="P63" i="1"/>
  <c r="P64" i="1"/>
  <c r="P65" i="1"/>
  <c r="P66" i="1"/>
  <c r="P67" i="1"/>
  <c r="R16" i="1"/>
  <c r="S16" i="1"/>
  <c r="R60" i="1"/>
  <c r="R61" i="1"/>
  <c r="R62" i="1"/>
  <c r="R63" i="1"/>
  <c r="R64" i="1"/>
  <c r="R65" i="1"/>
  <c r="R66" i="1"/>
  <c r="R67" i="1"/>
  <c r="T16" i="1"/>
  <c r="S60" i="1"/>
  <c r="S61" i="1"/>
  <c r="S62" i="1"/>
  <c r="S63" i="1"/>
  <c r="S64" i="1"/>
  <c r="S65" i="1"/>
  <c r="S66" i="1"/>
  <c r="S67" i="1"/>
  <c r="U16" i="1"/>
  <c r="P18" i="1"/>
  <c r="Q18" i="1"/>
  <c r="R18" i="1"/>
  <c r="S18" i="1"/>
  <c r="T18" i="1"/>
  <c r="U18" i="1"/>
  <c r="P50" i="1"/>
  <c r="P10" i="1"/>
  <c r="Q50" i="1"/>
  <c r="Q10" i="1"/>
  <c r="R50" i="1"/>
  <c r="R10" i="1"/>
  <c r="S50" i="1"/>
  <c r="S10" i="1"/>
  <c r="T50" i="1"/>
  <c r="T10" i="1"/>
  <c r="U50" i="1"/>
  <c r="U10" i="1"/>
  <c r="E55" i="1"/>
  <c r="E14" i="1"/>
  <c r="F55" i="1"/>
  <c r="F14" i="1"/>
  <c r="G55" i="1"/>
  <c r="G14" i="1"/>
  <c r="I55" i="1"/>
  <c r="H55" i="1"/>
  <c r="H14" i="1"/>
  <c r="I14" i="1"/>
  <c r="D67" i="1"/>
  <c r="D16" i="1"/>
  <c r="E67" i="1"/>
  <c r="E16" i="1"/>
  <c r="F60" i="1"/>
  <c r="F67" i="1"/>
  <c r="F16" i="1"/>
  <c r="G60" i="1"/>
  <c r="G61" i="1"/>
  <c r="G62" i="1"/>
  <c r="G63" i="1"/>
  <c r="G64" i="1"/>
  <c r="G65" i="1"/>
  <c r="G66" i="1"/>
  <c r="G67" i="1"/>
  <c r="G16" i="1"/>
  <c r="H60" i="1"/>
  <c r="H61" i="1"/>
  <c r="H62" i="1"/>
  <c r="H63" i="1"/>
  <c r="H64" i="1"/>
  <c r="H65" i="1"/>
  <c r="H66" i="1"/>
  <c r="H67" i="1"/>
  <c r="H16" i="1"/>
  <c r="I60" i="1"/>
  <c r="I61" i="1"/>
  <c r="I62" i="1"/>
  <c r="I63" i="1"/>
  <c r="I64" i="1"/>
  <c r="I65" i="1"/>
  <c r="I66" i="1"/>
  <c r="I67" i="1"/>
  <c r="I16" i="1"/>
  <c r="F18" i="1"/>
  <c r="F23" i="1"/>
  <c r="D10" i="1"/>
  <c r="E10" i="1"/>
  <c r="F50" i="1"/>
  <c r="F10" i="1"/>
  <c r="G50" i="1"/>
  <c r="G10" i="1"/>
  <c r="H50" i="1"/>
  <c r="H10" i="1"/>
  <c r="I50" i="1"/>
  <c r="I10" i="1"/>
  <c r="AM67" i="1"/>
  <c r="AL67" i="1"/>
  <c r="AK67" i="1"/>
  <c r="AJ67" i="1"/>
  <c r="AI67" i="1"/>
  <c r="AH67" i="1"/>
  <c r="AM55" i="1"/>
  <c r="AM50" i="1"/>
  <c r="AM56" i="1"/>
  <c r="AL55" i="1"/>
  <c r="AL50" i="1"/>
  <c r="AL56" i="1"/>
  <c r="AK55" i="1"/>
  <c r="AK50" i="1"/>
  <c r="AK56" i="1"/>
  <c r="AJ55" i="1"/>
  <c r="AJ50" i="1"/>
  <c r="AJ56" i="1"/>
  <c r="AI55" i="1"/>
  <c r="AI50" i="1"/>
  <c r="AI56" i="1"/>
  <c r="AH55" i="1"/>
  <c r="AH50" i="1"/>
  <c r="AH56" i="1"/>
  <c r="E5" i="1"/>
  <c r="E13" i="1"/>
  <c r="E36" i="1"/>
  <c r="E42" i="1"/>
  <c r="E43" i="1"/>
  <c r="D5" i="1"/>
  <c r="D13" i="1"/>
  <c r="D36" i="1"/>
  <c r="D42" i="1"/>
  <c r="D43" i="1"/>
  <c r="D44" i="1"/>
  <c r="E4" i="1"/>
  <c r="E44" i="1"/>
  <c r="F4" i="1"/>
  <c r="F5" i="1"/>
  <c r="F13" i="1"/>
  <c r="F31" i="1"/>
  <c r="F36" i="1"/>
  <c r="F42" i="1"/>
  <c r="F43" i="1"/>
  <c r="F44" i="1"/>
  <c r="G4" i="1"/>
  <c r="G5" i="1"/>
  <c r="G13" i="1"/>
  <c r="D72" i="1"/>
  <c r="H13" i="1"/>
  <c r="I13" i="1"/>
  <c r="J13" i="1"/>
  <c r="K13" i="1"/>
  <c r="L13" i="1"/>
  <c r="M13" i="1"/>
  <c r="N13" i="1"/>
  <c r="O13" i="1"/>
  <c r="D73" i="1"/>
  <c r="D74" i="1"/>
  <c r="H39" i="1"/>
  <c r="K39" i="1"/>
  <c r="N39" i="1"/>
  <c r="D75" i="1"/>
  <c r="D79" i="1"/>
  <c r="D80" i="1"/>
  <c r="G40" i="1"/>
  <c r="G31" i="1"/>
  <c r="G36" i="1"/>
  <c r="G42" i="1"/>
  <c r="G43" i="1"/>
  <c r="G44" i="1"/>
  <c r="H4" i="1"/>
  <c r="H5" i="1"/>
  <c r="H36" i="1"/>
  <c r="H40" i="1"/>
  <c r="H31" i="1"/>
  <c r="H42" i="1"/>
  <c r="H43" i="1"/>
  <c r="H44" i="1"/>
  <c r="I4" i="1"/>
  <c r="I5" i="1"/>
  <c r="I36" i="1"/>
  <c r="I40" i="1"/>
  <c r="I31" i="1"/>
  <c r="I42" i="1"/>
  <c r="I43" i="1"/>
  <c r="I44" i="1"/>
  <c r="J4" i="1"/>
  <c r="J5" i="1"/>
  <c r="J36" i="1"/>
  <c r="J40" i="1"/>
  <c r="J31" i="1"/>
  <c r="J42" i="1"/>
  <c r="J43" i="1"/>
  <c r="J44" i="1"/>
  <c r="K4" i="1"/>
  <c r="K5" i="1"/>
  <c r="K36" i="1"/>
  <c r="K40" i="1"/>
  <c r="K31" i="1"/>
  <c r="K42" i="1"/>
  <c r="K43" i="1"/>
  <c r="K44" i="1"/>
  <c r="L4" i="1"/>
  <c r="L5" i="1"/>
  <c r="L40" i="1"/>
  <c r="L31" i="1"/>
  <c r="L37" i="1"/>
  <c r="L36" i="1"/>
  <c r="L42" i="1"/>
  <c r="L43" i="1"/>
  <c r="L44" i="1"/>
  <c r="M4" i="1"/>
  <c r="M5" i="1"/>
  <c r="M37" i="1"/>
  <c r="M36" i="1"/>
  <c r="M40" i="1"/>
  <c r="M31" i="1"/>
  <c r="M42" i="1"/>
  <c r="M43" i="1"/>
  <c r="M44" i="1"/>
  <c r="N4" i="1"/>
  <c r="N5" i="1"/>
  <c r="N37" i="1"/>
  <c r="N36" i="1"/>
  <c r="N40" i="1"/>
  <c r="N31" i="1"/>
  <c r="N42" i="1"/>
  <c r="N43" i="1"/>
  <c r="N44" i="1"/>
  <c r="O4" i="1"/>
  <c r="O5" i="1"/>
  <c r="O37" i="1"/>
  <c r="O36" i="1"/>
  <c r="O40" i="1"/>
  <c r="O31" i="1"/>
  <c r="O42" i="1"/>
  <c r="O43" i="1"/>
  <c r="O44" i="1"/>
  <c r="P4" i="1"/>
  <c r="P5" i="1"/>
  <c r="P19" i="1"/>
  <c r="P16" i="1"/>
  <c r="P13" i="1"/>
  <c r="P37" i="1"/>
  <c r="P36" i="1"/>
  <c r="V50" i="1"/>
  <c r="V10" i="1"/>
  <c r="W50" i="1"/>
  <c r="W10" i="1"/>
  <c r="X50" i="1"/>
  <c r="X10" i="1"/>
  <c r="Y50" i="1"/>
  <c r="Y10" i="1"/>
  <c r="Z50" i="1"/>
  <c r="Z10" i="1"/>
  <c r="AA50" i="1"/>
  <c r="AA10" i="1"/>
  <c r="E72" i="1"/>
  <c r="Q19" i="1"/>
  <c r="Q13" i="1"/>
  <c r="R19" i="1"/>
  <c r="R13" i="1"/>
  <c r="S19" i="1"/>
  <c r="S13" i="1"/>
  <c r="T19" i="1"/>
  <c r="T13" i="1"/>
  <c r="U19" i="1"/>
  <c r="U13" i="1"/>
  <c r="V55" i="1"/>
  <c r="V14" i="1"/>
  <c r="V19" i="1"/>
  <c r="T60" i="1"/>
  <c r="T61" i="1"/>
  <c r="T62" i="1"/>
  <c r="T63" i="1"/>
  <c r="T64" i="1"/>
  <c r="T65" i="1"/>
  <c r="T66" i="1"/>
  <c r="T67" i="1"/>
  <c r="V16" i="1"/>
  <c r="V18" i="1"/>
  <c r="V13" i="1"/>
  <c r="W55" i="1"/>
  <c r="W14" i="1"/>
  <c r="W19" i="1"/>
  <c r="U60" i="1"/>
  <c r="U61" i="1"/>
  <c r="U62" i="1"/>
  <c r="U63" i="1"/>
  <c r="U64" i="1"/>
  <c r="U65" i="1"/>
  <c r="U66" i="1"/>
  <c r="U67" i="1"/>
  <c r="W16" i="1"/>
  <c r="W18" i="1"/>
  <c r="W13" i="1"/>
  <c r="X55" i="1"/>
  <c r="X14" i="1"/>
  <c r="X19" i="1"/>
  <c r="V67" i="1"/>
  <c r="X16" i="1"/>
  <c r="X18" i="1"/>
  <c r="X13" i="1"/>
  <c r="Y55" i="1"/>
  <c r="Y14" i="1"/>
  <c r="Y19" i="1"/>
  <c r="W67" i="1"/>
  <c r="Y16" i="1"/>
  <c r="Y18" i="1"/>
  <c r="Y13" i="1"/>
  <c r="Z55" i="1"/>
  <c r="Z14" i="1"/>
  <c r="Z19" i="1"/>
  <c r="X67" i="1"/>
  <c r="Z16" i="1"/>
  <c r="Z18" i="1"/>
  <c r="Z13" i="1"/>
  <c r="AA55" i="1"/>
  <c r="AA14" i="1"/>
  <c r="AA19" i="1"/>
  <c r="Y67" i="1"/>
  <c r="AA16" i="1"/>
  <c r="AA18" i="1"/>
  <c r="AA13" i="1"/>
  <c r="E73" i="1"/>
  <c r="E74" i="1"/>
  <c r="Q39" i="1"/>
  <c r="T39" i="1"/>
  <c r="W39" i="1"/>
  <c r="Z39" i="1"/>
  <c r="AB50" i="1"/>
  <c r="AB10" i="1"/>
  <c r="AC39" i="1"/>
  <c r="AC50" i="1"/>
  <c r="AC10" i="1"/>
  <c r="AD50" i="1"/>
  <c r="AD10" i="1"/>
  <c r="AE50" i="1"/>
  <c r="AE10" i="1"/>
  <c r="AF39" i="1"/>
  <c r="AF50" i="1"/>
  <c r="AF10" i="1"/>
  <c r="AG50" i="1"/>
  <c r="AG10" i="1"/>
  <c r="AH10" i="1"/>
  <c r="AI39" i="1"/>
  <c r="AI10" i="1"/>
  <c r="AJ10" i="1"/>
  <c r="AK10" i="1"/>
  <c r="AL39" i="1"/>
  <c r="AN39" i="1"/>
  <c r="E75" i="1"/>
  <c r="E79" i="1"/>
  <c r="E80" i="1"/>
  <c r="P40" i="1"/>
  <c r="P31" i="1"/>
  <c r="P42" i="1"/>
  <c r="P43" i="1"/>
  <c r="P44" i="1"/>
  <c r="Q4" i="1"/>
  <c r="Q5" i="1"/>
  <c r="Q37" i="1"/>
  <c r="Q36" i="1"/>
  <c r="Q40" i="1"/>
  <c r="Q31" i="1"/>
  <c r="Q42" i="1"/>
  <c r="Q43" i="1"/>
  <c r="Q44" i="1"/>
  <c r="R4" i="1"/>
  <c r="R5" i="1"/>
  <c r="R37" i="1"/>
  <c r="R36" i="1"/>
  <c r="R40" i="1"/>
  <c r="R31" i="1"/>
  <c r="R42" i="1"/>
  <c r="R43" i="1"/>
  <c r="R44" i="1"/>
  <c r="S4" i="1"/>
  <c r="S5" i="1"/>
  <c r="S37" i="1"/>
  <c r="S36" i="1"/>
  <c r="S40" i="1"/>
  <c r="D78" i="1"/>
  <c r="D81" i="1"/>
  <c r="S41" i="1"/>
  <c r="S31" i="1"/>
  <c r="S42" i="1"/>
  <c r="S43" i="1"/>
  <c r="S44" i="1"/>
  <c r="T4" i="1"/>
  <c r="T5" i="1"/>
  <c r="T37" i="1"/>
  <c r="T36" i="1"/>
  <c r="T40" i="1"/>
  <c r="T31" i="1"/>
  <c r="T42" i="1"/>
  <c r="T43" i="1"/>
  <c r="T44" i="1"/>
  <c r="U4" i="1"/>
  <c r="U5" i="1"/>
  <c r="U37" i="1"/>
  <c r="U36" i="1"/>
  <c r="U40" i="1"/>
  <c r="U31" i="1"/>
  <c r="U42" i="1"/>
  <c r="U43" i="1"/>
  <c r="U44" i="1"/>
  <c r="V4" i="1"/>
  <c r="V5" i="1"/>
  <c r="V37" i="1"/>
  <c r="V36" i="1"/>
  <c r="V40" i="1"/>
  <c r="V31" i="1"/>
  <c r="V42" i="1"/>
  <c r="V43" i="1"/>
  <c r="V44" i="1"/>
  <c r="W4" i="1"/>
  <c r="W5" i="1"/>
  <c r="W37" i="1"/>
  <c r="W36" i="1"/>
  <c r="W40" i="1"/>
  <c r="W31" i="1"/>
  <c r="W42" i="1"/>
  <c r="W43" i="1"/>
  <c r="W44" i="1"/>
  <c r="X4" i="1"/>
  <c r="X5" i="1"/>
  <c r="X37" i="1"/>
  <c r="X36" i="1"/>
  <c r="X40" i="1"/>
  <c r="X31" i="1"/>
  <c r="X42" i="1"/>
  <c r="X43" i="1"/>
  <c r="X44" i="1"/>
  <c r="Y4" i="1"/>
  <c r="Y5" i="1"/>
  <c r="Y37" i="1"/>
  <c r="Y36" i="1"/>
  <c r="Y40" i="1"/>
  <c r="Y31" i="1"/>
  <c r="Y42" i="1"/>
  <c r="Y43" i="1"/>
  <c r="Y44" i="1"/>
  <c r="Z4" i="1"/>
  <c r="Z5" i="1"/>
  <c r="Z37" i="1"/>
  <c r="Z36" i="1"/>
  <c r="Z40" i="1"/>
  <c r="Z31" i="1"/>
  <c r="Z42" i="1"/>
  <c r="Z43" i="1"/>
  <c r="Z44" i="1"/>
  <c r="AA4" i="1"/>
  <c r="AA5" i="1"/>
  <c r="AA37" i="1"/>
  <c r="AA36" i="1"/>
  <c r="AA40" i="1"/>
  <c r="AA31" i="1"/>
  <c r="AA42" i="1"/>
  <c r="AA43" i="1"/>
  <c r="AA44" i="1"/>
  <c r="AB4" i="1"/>
  <c r="AB5" i="1"/>
  <c r="AB55" i="1"/>
  <c r="AB14" i="1"/>
  <c r="AB19" i="1"/>
  <c r="Z67" i="1"/>
  <c r="AB16" i="1"/>
  <c r="AB18" i="1"/>
  <c r="AB13" i="1"/>
  <c r="AB37" i="1"/>
  <c r="AB36" i="1"/>
  <c r="AB40" i="1"/>
  <c r="AB31" i="1"/>
  <c r="AB42" i="1"/>
  <c r="AB43" i="1"/>
  <c r="AB44" i="1"/>
  <c r="AC4" i="1"/>
  <c r="AC5" i="1"/>
  <c r="AC55" i="1"/>
  <c r="AC14" i="1"/>
  <c r="AC19" i="1"/>
  <c r="AA67" i="1"/>
  <c r="AC16" i="1"/>
  <c r="AC18" i="1"/>
  <c r="AC13" i="1"/>
  <c r="AC37" i="1"/>
  <c r="AC36" i="1"/>
  <c r="AC40" i="1"/>
  <c r="AC31" i="1"/>
  <c r="AC42" i="1"/>
  <c r="AC43" i="1"/>
  <c r="AC44" i="1"/>
  <c r="AD4" i="1"/>
  <c r="AD5" i="1"/>
  <c r="AD55" i="1"/>
  <c r="AD14" i="1"/>
  <c r="AD19" i="1"/>
  <c r="AB67" i="1"/>
  <c r="AD16" i="1"/>
  <c r="AD18" i="1"/>
  <c r="AD13" i="1"/>
  <c r="AD37" i="1"/>
  <c r="AD36" i="1"/>
  <c r="AD40" i="1"/>
  <c r="AD31" i="1"/>
  <c r="AD42" i="1"/>
  <c r="AD43" i="1"/>
  <c r="AD44" i="1"/>
  <c r="AE4" i="1"/>
  <c r="AE5" i="1"/>
  <c r="AE55" i="1"/>
  <c r="AE14" i="1"/>
  <c r="AE19" i="1"/>
  <c r="AC67" i="1"/>
  <c r="AE16" i="1"/>
  <c r="AE18" i="1"/>
  <c r="AE13" i="1"/>
  <c r="AE37" i="1"/>
  <c r="AE36" i="1"/>
  <c r="AE40" i="1"/>
  <c r="AE31" i="1"/>
  <c r="AE42" i="1"/>
  <c r="AE43" i="1"/>
  <c r="AE44" i="1"/>
  <c r="AF4" i="1"/>
  <c r="AF5" i="1"/>
  <c r="AF55" i="1"/>
  <c r="AF14" i="1"/>
  <c r="AF19" i="1"/>
  <c r="AD67" i="1"/>
  <c r="AF16" i="1"/>
  <c r="AF18" i="1"/>
  <c r="AF13" i="1"/>
  <c r="AF37" i="1"/>
  <c r="AF36" i="1"/>
  <c r="AF40" i="1"/>
  <c r="AF31" i="1"/>
  <c r="AF42" i="1"/>
  <c r="AF43" i="1"/>
  <c r="AF44" i="1"/>
  <c r="AG4" i="1"/>
  <c r="AG5" i="1"/>
  <c r="AG55" i="1"/>
  <c r="AG14" i="1"/>
  <c r="AG19" i="1"/>
  <c r="AE67" i="1"/>
  <c r="AG16" i="1"/>
  <c r="AG18" i="1"/>
  <c r="AG13" i="1"/>
  <c r="AG37" i="1"/>
  <c r="AG36" i="1"/>
  <c r="AG40" i="1"/>
  <c r="AG31" i="1"/>
  <c r="AG42" i="1"/>
  <c r="AG43" i="1"/>
  <c r="AG44" i="1"/>
  <c r="AH4" i="1"/>
  <c r="AH5" i="1"/>
  <c r="AH14" i="1"/>
  <c r="AF67" i="1"/>
  <c r="AH16" i="1"/>
  <c r="AH18" i="1"/>
  <c r="AH19" i="1"/>
  <c r="AH13" i="1"/>
  <c r="AH31" i="1"/>
  <c r="AH37" i="1"/>
  <c r="AH36" i="1"/>
  <c r="AH40" i="1"/>
  <c r="AH42" i="1"/>
  <c r="AH43" i="1"/>
  <c r="AH44" i="1"/>
  <c r="AI4" i="1"/>
  <c r="AI5" i="1"/>
  <c r="AI14" i="1"/>
  <c r="AG67" i="1"/>
  <c r="AI16" i="1"/>
  <c r="AI18" i="1"/>
  <c r="AI19" i="1"/>
  <c r="AI13" i="1"/>
  <c r="AI31" i="1"/>
  <c r="AI37" i="1"/>
  <c r="AI36" i="1"/>
  <c r="AI40" i="1"/>
  <c r="AI42" i="1"/>
  <c r="AI43" i="1"/>
  <c r="AI44" i="1"/>
  <c r="AJ4" i="1"/>
  <c r="AJ5" i="1"/>
  <c r="AJ14" i="1"/>
  <c r="AJ16" i="1"/>
  <c r="AJ18" i="1"/>
  <c r="AJ19" i="1"/>
  <c r="AJ13" i="1"/>
  <c r="AJ31" i="1"/>
  <c r="AJ37" i="1"/>
  <c r="AJ36" i="1"/>
  <c r="AJ40" i="1"/>
  <c r="AJ42" i="1"/>
  <c r="AJ43" i="1"/>
  <c r="AJ44" i="1"/>
  <c r="AK4" i="1"/>
  <c r="AK5" i="1"/>
  <c r="AK14" i="1"/>
  <c r="AK16" i="1"/>
  <c r="AK18" i="1"/>
  <c r="AK19" i="1"/>
  <c r="AK13" i="1"/>
  <c r="AK31" i="1"/>
  <c r="AK37" i="1"/>
  <c r="AK36" i="1"/>
  <c r="AK40" i="1"/>
  <c r="AK42" i="1"/>
  <c r="AK43" i="1"/>
  <c r="AK44" i="1"/>
  <c r="AL4" i="1"/>
  <c r="AL10" i="1"/>
  <c r="AL5" i="1"/>
  <c r="AL14" i="1"/>
  <c r="AL16" i="1"/>
  <c r="AL18" i="1"/>
  <c r="AL19" i="1"/>
  <c r="AL13" i="1"/>
  <c r="AL31" i="1"/>
  <c r="AL37" i="1"/>
  <c r="AL36" i="1"/>
  <c r="AL40" i="1"/>
  <c r="AL42" i="1"/>
  <c r="AL43" i="1"/>
  <c r="AL44" i="1"/>
  <c r="AM4" i="1"/>
  <c r="AM10" i="1"/>
  <c r="AM5" i="1"/>
  <c r="AM14" i="1"/>
  <c r="AM16" i="1"/>
  <c r="AM18" i="1"/>
  <c r="AM19" i="1"/>
  <c r="AM13" i="1"/>
  <c r="AM31" i="1"/>
  <c r="AM37" i="1"/>
  <c r="AM36" i="1"/>
  <c r="AM40" i="1"/>
  <c r="AM42" i="1"/>
  <c r="AM43" i="1"/>
  <c r="AM44" i="1"/>
  <c r="AM12" i="1"/>
  <c r="AL12" i="1"/>
  <c r="AK12" i="1"/>
  <c r="AJ12" i="1"/>
  <c r="AI12" i="1"/>
  <c r="AH12" i="1"/>
  <c r="AG56" i="1"/>
  <c r="AF56" i="1"/>
  <c r="AE56" i="1"/>
  <c r="AD56" i="1"/>
  <c r="AC56" i="1"/>
  <c r="AB56" i="1"/>
  <c r="AG12" i="1"/>
  <c r="AF12" i="1"/>
  <c r="AE12" i="1"/>
  <c r="AD12" i="1"/>
  <c r="AC12" i="1"/>
  <c r="AB12" i="1"/>
  <c r="AR5" i="1"/>
  <c r="AS5" i="1"/>
  <c r="AR7" i="1"/>
  <c r="AS7" i="1"/>
  <c r="AR8" i="1"/>
  <c r="AS8" i="1"/>
  <c r="AR9" i="1"/>
  <c r="AS9" i="1"/>
  <c r="AR10" i="1"/>
  <c r="AS10" i="1"/>
  <c r="Q12" i="1"/>
  <c r="R12" i="1"/>
  <c r="S12" i="1"/>
  <c r="T12" i="1"/>
  <c r="U12" i="1"/>
  <c r="E12" i="1"/>
  <c r="F12" i="1"/>
  <c r="G12" i="1"/>
  <c r="H12" i="1"/>
  <c r="I12" i="1"/>
  <c r="J12" i="1"/>
  <c r="K12" i="1"/>
  <c r="L12" i="1"/>
  <c r="M12" i="1"/>
  <c r="N12" i="1"/>
  <c r="O12" i="1"/>
  <c r="P12" i="1"/>
  <c r="D12" i="1"/>
  <c r="AR12" i="1"/>
  <c r="V12" i="1"/>
  <c r="W12" i="1"/>
  <c r="X12" i="1"/>
  <c r="Y12" i="1"/>
  <c r="Z12" i="1"/>
  <c r="AA12" i="1"/>
  <c r="AS12" i="1"/>
  <c r="AR13" i="1"/>
  <c r="AS13" i="1"/>
  <c r="AP14" i="1"/>
  <c r="AQ14" i="1"/>
  <c r="AR14" i="1"/>
  <c r="AS14" i="1"/>
  <c r="AR16" i="1"/>
  <c r="AP16" i="1"/>
  <c r="AS16" i="1"/>
  <c r="AQ16" i="1"/>
  <c r="AR17" i="1"/>
  <c r="AS17" i="1"/>
  <c r="AP18" i="1"/>
  <c r="AQ18" i="1"/>
  <c r="AR18" i="1"/>
  <c r="AS18" i="1"/>
  <c r="AR19" i="1"/>
  <c r="AP19" i="1"/>
  <c r="AS19" i="1"/>
  <c r="AQ19" i="1"/>
  <c r="AP20" i="1"/>
  <c r="AQ20" i="1"/>
  <c r="AR20" i="1"/>
  <c r="AS20" i="1"/>
  <c r="AQ21" i="1"/>
  <c r="AR21" i="1"/>
  <c r="AS21" i="1"/>
  <c r="AP25" i="1"/>
  <c r="AQ25" i="1"/>
  <c r="AR25" i="1"/>
  <c r="AS25" i="1"/>
  <c r="AP29" i="1"/>
  <c r="AR29" i="1"/>
  <c r="AS29" i="1"/>
  <c r="AP30" i="1"/>
  <c r="AQ30" i="1"/>
  <c r="AR30" i="1"/>
  <c r="AS30" i="1"/>
  <c r="AR31" i="1"/>
  <c r="AP31" i="1"/>
  <c r="AS31" i="1"/>
  <c r="AR34" i="1"/>
  <c r="AS34" i="1"/>
  <c r="AR35" i="1"/>
  <c r="AS35" i="1"/>
  <c r="AR36" i="1"/>
  <c r="AS36" i="1"/>
  <c r="AQ37" i="1"/>
  <c r="AR37" i="1"/>
  <c r="AS37" i="1"/>
  <c r="AQ38" i="1"/>
  <c r="AR38" i="1"/>
  <c r="AS38" i="1"/>
  <c r="AQ39" i="1"/>
  <c r="AR39" i="1"/>
  <c r="AS39" i="1"/>
  <c r="AP40" i="1"/>
  <c r="AR40" i="1"/>
  <c r="AQ40" i="1"/>
  <c r="AS40" i="1"/>
  <c r="AP41" i="1"/>
  <c r="AR41" i="1"/>
  <c r="AS41" i="1"/>
  <c r="AR42" i="1"/>
  <c r="AS42" i="1"/>
  <c r="AR43" i="1"/>
  <c r="AS43" i="1"/>
  <c r="AR44" i="1"/>
  <c r="AS44" i="1"/>
  <c r="AN50" i="1"/>
  <c r="AN55" i="1"/>
  <c r="D55" i="1"/>
  <c r="D71" i="1"/>
  <c r="D68" i="1"/>
  <c r="E68" i="1"/>
  <c r="F68" i="1"/>
  <c r="G68" i="1"/>
  <c r="H68" i="1"/>
  <c r="I68" i="1"/>
  <c r="J68" i="1"/>
  <c r="K68" i="1"/>
  <c r="L68" i="1"/>
  <c r="M68" i="1"/>
  <c r="N68" i="1"/>
  <c r="O68" i="1"/>
  <c r="F72" i="1"/>
  <c r="F73" i="1"/>
  <c r="F74" i="1"/>
  <c r="F75" i="1"/>
  <c r="F79" i="1"/>
  <c r="F85" i="1"/>
  <c r="F78" i="1"/>
  <c r="F86" i="1"/>
  <c r="F87" i="1"/>
  <c r="F88" i="1"/>
  <c r="E85" i="1"/>
  <c r="E78" i="1"/>
  <c r="E86" i="1"/>
  <c r="E87" i="1"/>
  <c r="E88" i="1"/>
  <c r="D85" i="1"/>
  <c r="D86" i="1"/>
  <c r="D87" i="1"/>
  <c r="D88" i="1"/>
  <c r="F81" i="1"/>
  <c r="F82" i="1"/>
  <c r="E81" i="1"/>
  <c r="E82" i="1"/>
  <c r="D82" i="1"/>
  <c r="F80" i="1"/>
  <c r="H79" i="1"/>
  <c r="G79" i="1"/>
  <c r="O77" i="1"/>
  <c r="N77" i="1"/>
  <c r="M77" i="1"/>
  <c r="F76" i="1"/>
  <c r="E76" i="1"/>
  <c r="D76" i="1"/>
  <c r="H75" i="1"/>
  <c r="G75" i="1"/>
  <c r="O74" i="1"/>
  <c r="N74" i="1"/>
  <c r="M74" i="1"/>
  <c r="H74" i="1"/>
  <c r="G74" i="1"/>
  <c r="G73" i="1"/>
  <c r="J72" i="1"/>
  <c r="G72" i="1"/>
  <c r="E71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AU44" i="1"/>
  <c r="AT44" i="1"/>
  <c r="AU43" i="1"/>
  <c r="AT43" i="1"/>
  <c r="AU42" i="1"/>
  <c r="AT42" i="1"/>
  <c r="AU41" i="1"/>
  <c r="AT41" i="1"/>
  <c r="AU40" i="1"/>
  <c r="AT40" i="1"/>
  <c r="AU39" i="1"/>
  <c r="AT39" i="1"/>
  <c r="AU38" i="1"/>
  <c r="AT38" i="1"/>
  <c r="AU37" i="1"/>
  <c r="AT37" i="1"/>
  <c r="AU36" i="1"/>
  <c r="AT36" i="1"/>
  <c r="AU35" i="1"/>
  <c r="AT35" i="1"/>
  <c r="AU34" i="1"/>
  <c r="AT34" i="1"/>
  <c r="AU31" i="1"/>
  <c r="AT31" i="1"/>
  <c r="AU29" i="1"/>
  <c r="AT29" i="1"/>
  <c r="AU30" i="1"/>
  <c r="AT30" i="1"/>
  <c r="AU21" i="1"/>
  <c r="AT21" i="1"/>
  <c r="AU25" i="1"/>
  <c r="AT25" i="1"/>
  <c r="AU17" i="1"/>
  <c r="AT17" i="1"/>
  <c r="AU20" i="1"/>
  <c r="AT20" i="1"/>
  <c r="AU18" i="1"/>
  <c r="AT18" i="1"/>
  <c r="AU19" i="1"/>
  <c r="AT19" i="1"/>
  <c r="AU16" i="1"/>
  <c r="AT16" i="1"/>
  <c r="AU14" i="1"/>
  <c r="AT14" i="1"/>
  <c r="AU13" i="1"/>
  <c r="AT13" i="1"/>
  <c r="AU12" i="1"/>
  <c r="AT12" i="1"/>
  <c r="AU10" i="1"/>
  <c r="AT10" i="1"/>
  <c r="AU9" i="1"/>
  <c r="AT9" i="1"/>
  <c r="AU8" i="1"/>
  <c r="AT8" i="1"/>
  <c r="AU7" i="1"/>
  <c r="AT7" i="1"/>
  <c r="AU5" i="1"/>
  <c r="AT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Valeriu Ionescu</author>
  </authors>
  <commentList>
    <comment ref="E3" authorId="0" shapeId="0" xr:uid="{00000000-0006-0000-0100-000001000000}">
      <text>
        <r>
          <rPr>
            <b/>
            <sz val="9"/>
            <color indexed="81"/>
            <rFont val="Calibri"/>
            <family val="2"/>
          </rPr>
          <t>Valeriu Ionescu:</t>
        </r>
        <r>
          <rPr>
            <sz val="9"/>
            <color indexed="81"/>
            <rFont val="Calibri"/>
            <family val="2"/>
          </rPr>
          <t xml:space="preserve">
* moment generic - se înregistrează la aprecierea Antreprenorului, dar NU mai târziu de </t>
        </r>
        <r>
          <rPr>
            <b/>
            <sz val="9"/>
            <color indexed="81"/>
            <rFont val="Calibri"/>
            <family val="2"/>
          </rPr>
          <t xml:space="preserve">L4;
* </t>
        </r>
        <r>
          <rPr>
            <sz val="9"/>
            <color indexed="81"/>
            <rFont val="Calibri"/>
            <family val="2"/>
          </rPr>
          <t>depus Cerere Tanșa Ia.</t>
        </r>
      </text>
    </comment>
    <comment ref="F3" authorId="0" shapeId="0" xr:uid="{00000000-0006-0000-0100-000002000000}">
      <text>
        <r>
          <rPr>
            <b/>
            <sz val="9"/>
            <color indexed="81"/>
            <rFont val="Calibri"/>
            <family val="2"/>
          </rPr>
          <t>Valeriu Ionescu:</t>
        </r>
        <r>
          <rPr>
            <sz val="9"/>
            <color indexed="81"/>
            <rFont val="Calibri"/>
            <family val="2"/>
          </rPr>
          <t xml:space="preserve">
suna Tr.Ia in Bancă (Contul de Mgmnt Grant)</t>
        </r>
      </text>
    </comment>
    <comment ref="I3" authorId="0" shapeId="0" xr:uid="{00000000-0006-0000-0100-000003000000}">
      <text>
        <r>
          <rPr>
            <b/>
            <sz val="9"/>
            <color indexed="81"/>
            <rFont val="Calibri"/>
            <family val="2"/>
          </rPr>
          <t>Valeriu Ionescu:</t>
        </r>
        <r>
          <rPr>
            <sz val="9"/>
            <color indexed="81"/>
            <rFont val="Calibri"/>
            <family val="2"/>
          </rPr>
          <t xml:space="preserve">
* moment generic - se inregistreaza la aprecierea  Antreprenorului si reprezinta luna in care Intrep. devine operationala (a incasat facturi);
* depus Cerere Transa IIa</t>
        </r>
      </text>
    </comment>
    <comment ref="F18" authorId="0" shapeId="0" xr:uid="{00000000-0006-0000-0100-000004000000}">
      <text>
        <r>
          <rPr>
            <b/>
            <sz val="9"/>
            <color indexed="81"/>
            <rFont val="Calibri"/>
            <family val="2"/>
          </rPr>
          <t>Valeriu Ionescu:</t>
        </r>
        <r>
          <rPr>
            <sz val="9"/>
            <color indexed="81"/>
            <rFont val="Calibri"/>
            <family val="2"/>
          </rPr>
          <t xml:space="preserve">
* ctrct. inchiriere spatii  (Buget 6.1.),  semnat in cursul L2.</t>
        </r>
      </text>
    </comment>
    <comment ref="F23" authorId="0" shapeId="0" xr:uid="{00000000-0006-0000-0100-000005000000}">
      <text>
        <r>
          <rPr>
            <b/>
            <sz val="9"/>
            <color indexed="81"/>
            <rFont val="Calibri"/>
            <family val="2"/>
          </rPr>
          <t>Valeriu Ionescu:</t>
        </r>
        <r>
          <rPr>
            <sz val="9"/>
            <color indexed="81"/>
            <rFont val="Calibri"/>
            <family val="2"/>
          </rPr>
          <t xml:space="preserve">
* ctrct. servicii de contabilitate (Buget 9.10.),  semnat la inființare firmă;
* plată CONTA pt primul Tr de funcționare.
 </t>
        </r>
      </text>
    </comment>
    <comment ref="P26" authorId="0" shapeId="0" xr:uid="{00000000-0006-0000-0100-000006000000}">
      <text>
        <r>
          <rPr>
            <b/>
            <sz val="9"/>
            <color indexed="81"/>
            <rFont val="Calibri"/>
            <family val="2"/>
          </rPr>
          <t>Valeriu Ionescu:</t>
        </r>
        <r>
          <rPr>
            <sz val="9"/>
            <color indexed="81"/>
            <rFont val="Calibri"/>
            <family val="2"/>
          </rPr>
          <t xml:space="preserve">
ERP (primele module, incl modul "retetar")</t>
        </r>
      </text>
    </comment>
    <comment ref="W26" authorId="0" shapeId="0" xr:uid="{00000000-0006-0000-0100-000007000000}">
      <text>
        <r>
          <rPr>
            <b/>
            <sz val="9"/>
            <color indexed="81"/>
            <rFont val="Calibri"/>
            <family val="2"/>
          </rPr>
          <t>Valeriu Ionescu:</t>
        </r>
        <r>
          <rPr>
            <sz val="9"/>
            <color indexed="81"/>
            <rFont val="Calibri"/>
            <family val="2"/>
          </rPr>
          <t xml:space="preserve">
CRM sau altele Mkting</t>
        </r>
      </text>
    </comment>
    <comment ref="N68" authorId="0" shapeId="0" xr:uid="{00000000-0006-0000-0100-000008000000}">
      <text>
        <r>
          <rPr>
            <b/>
            <sz val="9"/>
            <color indexed="81"/>
            <rFont val="Calibri"/>
            <family val="2"/>
          </rPr>
          <t>Valeriu Ionescu:</t>
        </r>
        <r>
          <rPr>
            <sz val="9"/>
            <color indexed="81"/>
            <rFont val="Calibri"/>
            <family val="2"/>
          </rPr>
          <t xml:space="preserve">
in L11 se plătește parțial din Subvenție (21,500) și 6,000 din cont Firmă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Valeriu Ionescu</author>
  </authors>
  <commentList>
    <comment ref="B49" authorId="0" shapeId="0" xr:uid="{00000000-0006-0000-0200-000001000000}">
      <text>
        <r>
          <rPr>
            <b/>
            <sz val="9"/>
            <color indexed="81"/>
            <rFont val="Calibri"/>
            <family val="2"/>
          </rPr>
          <t>Valeriu Ionescu:</t>
        </r>
        <r>
          <rPr>
            <sz val="9"/>
            <color indexed="81"/>
            <rFont val="Calibri"/>
            <family val="2"/>
          </rPr>
          <t xml:space="preserve">
refugiati UA, 20 lei / zi pt masa</t>
        </r>
      </text>
    </comment>
  </commentList>
</comments>
</file>

<file path=xl/sharedStrings.xml><?xml version="1.0" encoding="utf-8"?>
<sst xmlns="http://schemas.openxmlformats.org/spreadsheetml/2006/main" count="312" uniqueCount="274">
  <si>
    <t>17.2. Flux de numerar (Cashflow)</t>
  </si>
  <si>
    <t>luna 2</t>
  </si>
  <si>
    <t>luna 3</t>
  </si>
  <si>
    <t>luna 4</t>
  </si>
  <si>
    <t>luna 5</t>
  </si>
  <si>
    <t>luna 6</t>
  </si>
  <si>
    <t>luna 7</t>
  </si>
  <si>
    <t>luna 8</t>
  </si>
  <si>
    <t>luna 9</t>
  </si>
  <si>
    <t>luna 10</t>
  </si>
  <si>
    <t>luna 11</t>
  </si>
  <si>
    <t>Iluna 12</t>
  </si>
  <si>
    <t>luna13</t>
  </si>
  <si>
    <t>luna 14</t>
  </si>
  <si>
    <t>luna 15</t>
  </si>
  <si>
    <t>luna 16</t>
  </si>
  <si>
    <t>luna 17</t>
  </si>
  <si>
    <t>luna 18</t>
  </si>
  <si>
    <t xml:space="preserve">luna 1 sustenabilitate  </t>
  </si>
  <si>
    <t>luna 2 sustenabilitate</t>
  </si>
  <si>
    <t>luna 3 sustenabilitate</t>
  </si>
  <si>
    <t>luna 4 sustenabilitate</t>
  </si>
  <si>
    <t>luna 5 sustenabilitate</t>
  </si>
  <si>
    <t>luna 6 sustenabilitate</t>
  </si>
  <si>
    <t>Pct. 
In buget</t>
  </si>
  <si>
    <t>18 luni</t>
  </si>
  <si>
    <t>6 luni
sustenabilitae</t>
  </si>
  <si>
    <t>24 luni</t>
  </si>
  <si>
    <t>Anul 2</t>
  </si>
  <si>
    <t>I.</t>
  </si>
  <si>
    <t>Sold disponibil (casă și bancă)</t>
  </si>
  <si>
    <t>A</t>
  </si>
  <si>
    <t>Total disponibil (I+A)</t>
  </si>
  <si>
    <t>B</t>
  </si>
  <si>
    <r>
      <t>salarii (inclusiv cheltuielile aferente)</t>
    </r>
    <r>
      <rPr>
        <sz val="8"/>
        <rFont val="Trebuchet MS"/>
        <family val="2"/>
        <charset val="238"/>
      </rPr>
      <t xml:space="preserve"> </t>
    </r>
    <r>
      <rPr>
        <i/>
        <sz val="8"/>
        <rFont val="Trebuchet MS"/>
        <family val="2"/>
      </rPr>
      <t>(pct.1 Buget)</t>
    </r>
  </si>
  <si>
    <t>C</t>
  </si>
  <si>
    <t>D</t>
  </si>
  <si>
    <t>E</t>
  </si>
  <si>
    <t>F</t>
  </si>
  <si>
    <t>Plăti impozite şi taxe (1-2+3)</t>
  </si>
  <si>
    <r>
      <t xml:space="preserve">Plăti TVA </t>
    </r>
    <r>
      <rPr>
        <i/>
        <sz val="8"/>
        <color theme="1"/>
        <rFont val="Trebuchet MS"/>
        <family val="2"/>
      </rPr>
      <t>(dacă este cazul)</t>
    </r>
  </si>
  <si>
    <r>
      <t xml:space="preserve">Rambursări TVA </t>
    </r>
    <r>
      <rPr>
        <i/>
        <sz val="8"/>
        <rFont val="Trebuchet MS"/>
        <family val="2"/>
      </rPr>
      <t>(dacă este cazul)</t>
    </r>
  </si>
  <si>
    <t>G</t>
  </si>
  <si>
    <t>H</t>
  </si>
  <si>
    <t>I</t>
  </si>
  <si>
    <t>Total utilizări numerar (B+C+D+E+F+G+H)</t>
  </si>
  <si>
    <t>J</t>
  </si>
  <si>
    <t>Flux net de lichidități (A-I)</t>
  </si>
  <si>
    <t>K</t>
  </si>
  <si>
    <t>Sold final disponibil (I.+J)</t>
  </si>
  <si>
    <t>Numar portii hrana / zi</t>
  </si>
  <si>
    <t>Numar zile lunar</t>
  </si>
  <si>
    <t>FUNCTIE / COD COR / NORMA</t>
  </si>
  <si>
    <t>Cost total salarial</t>
  </si>
  <si>
    <t>An I</t>
  </si>
  <si>
    <t>An II</t>
  </si>
  <si>
    <t>An III</t>
  </si>
  <si>
    <t>II / I</t>
  </si>
  <si>
    <t>III / II</t>
  </si>
  <si>
    <t>Tot.vanz/3 ani</t>
  </si>
  <si>
    <t>Total vanzari</t>
  </si>
  <si>
    <t>Total cheltuieli fara investitii</t>
  </si>
  <si>
    <t>Rentabilitatea firmri</t>
  </si>
  <si>
    <t>Profit brut</t>
  </si>
  <si>
    <t>Profit net</t>
  </si>
  <si>
    <t>Alocare Rezerve Statutare</t>
  </si>
  <si>
    <t>din Profit NET</t>
  </si>
  <si>
    <t>Rentabilitatea fondurilor investite (2 ani)</t>
  </si>
  <si>
    <t>SE  DECIDE CÂT (min 90%)  ==&gt;  Alocare S Social</t>
  </si>
  <si>
    <t>Alocare scop social</t>
  </si>
  <si>
    <t>echiv. 49.5% din Profit NET</t>
  </si>
  <si>
    <t>lunar  9 luni / 12 luni / 12 luni</t>
  </si>
  <si>
    <t>MAX 59.50% din Profit NET</t>
  </si>
  <si>
    <t>Dividende  (max 10% din Profit NET)</t>
  </si>
  <si>
    <t>Impozit pe dividende 5%</t>
  </si>
  <si>
    <t xml:space="preserve">                      ATENTIE ACEASTA SUMA SE DECIDE</t>
  </si>
  <si>
    <t xml:space="preserve">VRx - Valoarea reinvestita in scop social  </t>
  </si>
  <si>
    <t>(1)   Rezerve Statutare 40,5% din Profit   (din STATUT)</t>
  </si>
  <si>
    <t>Vx - Valoarea procentului de 90% din profit</t>
  </si>
  <si>
    <t>(2)   Dividende max 10% din Profit   -  decizie CÂT</t>
  </si>
  <si>
    <t>(3)   REZULTÂ   ==&gt;   Valoarea Reinvestită în scop Social</t>
  </si>
  <si>
    <t>RS - Rentabilitatea sociala  %</t>
  </si>
  <si>
    <t>Co-finanțare</t>
  </si>
  <si>
    <t>Sume din subvenție</t>
  </si>
  <si>
    <t>1</t>
  </si>
  <si>
    <t>2</t>
  </si>
  <si>
    <t>3</t>
  </si>
  <si>
    <t>4</t>
  </si>
  <si>
    <t>5</t>
  </si>
  <si>
    <r>
      <t xml:space="preserve">Alte sume aport propriu </t>
    </r>
    <r>
      <rPr>
        <b/>
        <i/>
        <sz val="11"/>
        <rFont val="Trebuchet MS"/>
        <family val="2"/>
        <charset val="238"/>
      </rPr>
      <t>(inclusiv capital social)</t>
    </r>
  </si>
  <si>
    <t xml:space="preserve">Creditare diversă </t>
  </si>
  <si>
    <r>
      <t xml:space="preserve">Venituri din vânzări pe luna în curs </t>
    </r>
    <r>
      <rPr>
        <b/>
        <i/>
        <sz val="11"/>
        <rFont val="Trebuchet MS"/>
        <family val="2"/>
        <charset val="238"/>
      </rPr>
      <t>(</t>
    </r>
    <r>
      <rPr>
        <i/>
        <sz val="11"/>
        <rFont val="Trebuchet MS"/>
        <family val="2"/>
        <charset val="238"/>
      </rPr>
      <t>încasate)</t>
    </r>
  </si>
  <si>
    <r>
      <t xml:space="preserve">BUCATAR  - 512001 - 8 ore  </t>
    </r>
    <r>
      <rPr>
        <sz val="8"/>
        <rFont val="Trebuchet MS"/>
        <family val="2"/>
        <charset val="238"/>
      </rPr>
      <t>(Dezavantajat)</t>
    </r>
  </si>
  <si>
    <r>
      <t xml:space="preserve">Ajutor bucatar - 941101 - 8 ore   </t>
    </r>
    <r>
      <rPr>
        <sz val="8"/>
        <rFont val="Trebuchet MS"/>
        <family val="2"/>
        <charset val="238"/>
      </rPr>
      <t>(Dezavantajat)</t>
    </r>
  </si>
  <si>
    <r>
      <t xml:space="preserve">Ajutor bucatar - 941101 - 8 ore  </t>
    </r>
    <r>
      <rPr>
        <sz val="8"/>
        <rFont val="Trebuchet MS"/>
        <family val="2"/>
        <charset val="238"/>
      </rPr>
      <t xml:space="preserve"> (Dezavantajat)</t>
    </r>
  </si>
  <si>
    <r>
      <t xml:space="preserve">SOFER - 832201 - 8 ore  </t>
    </r>
    <r>
      <rPr>
        <sz val="8"/>
        <rFont val="Trebuchet MS"/>
        <family val="2"/>
        <charset val="238"/>
      </rPr>
      <t xml:space="preserve"> (Dezavantajat)</t>
    </r>
  </si>
  <si>
    <r>
      <t xml:space="preserve">MANAGER - 112029 - 4 ore </t>
    </r>
    <r>
      <rPr>
        <sz val="8"/>
        <rFont val="Trebuchet MS"/>
        <family val="2"/>
        <charset val="238"/>
      </rPr>
      <t xml:space="preserve"> (taxe prorata)</t>
    </r>
  </si>
  <si>
    <r>
      <t xml:space="preserve">SEF CANTINA - 515107 - 4 ore  </t>
    </r>
    <r>
      <rPr>
        <sz val="8"/>
        <rFont val="Trebuchet MS"/>
        <family val="2"/>
        <charset val="238"/>
      </rPr>
      <t xml:space="preserve"> (taxe prorata)</t>
    </r>
  </si>
  <si>
    <r>
      <t xml:space="preserve">BUCATAR SEF - 343403 - 4 ore   </t>
    </r>
    <r>
      <rPr>
        <sz val="8"/>
        <rFont val="Trebuchet MS"/>
        <family val="2"/>
        <charset val="238"/>
      </rPr>
      <t>(taxe prorata)</t>
    </r>
  </si>
  <si>
    <t xml:space="preserve">contor:  </t>
  </si>
  <si>
    <t>!</t>
  </si>
  <si>
    <r>
      <t xml:space="preserve">leasing operațional / închiriere </t>
    </r>
    <r>
      <rPr>
        <i/>
        <sz val="8"/>
        <rFont val="Trebuchet MS"/>
        <family val="2"/>
      </rPr>
      <t>(pct. 6.2 + 6.3 + 6.4 Buget)</t>
    </r>
  </si>
  <si>
    <r>
      <t xml:space="preserve">închirierea de spații pt. desfășurarea activităților intreprinderii </t>
    </r>
    <r>
      <rPr>
        <i/>
        <sz val="8"/>
        <rFont val="Trebuchet MS"/>
        <family val="2"/>
      </rPr>
      <t>(pct. 6.1. Buget)</t>
    </r>
  </si>
  <si>
    <r>
      <t>cheltuieli cu deplasarea personalului</t>
    </r>
    <r>
      <rPr>
        <i/>
        <sz val="11"/>
        <rFont val="Trebuchet MS"/>
        <family val="2"/>
        <charset val="238"/>
      </rPr>
      <t xml:space="preserve"> </t>
    </r>
    <r>
      <rPr>
        <i/>
        <sz val="8"/>
        <rFont val="Trebuchet MS"/>
        <family val="2"/>
      </rPr>
      <t>(pct. 2 Buget)</t>
    </r>
  </si>
  <si>
    <r>
      <t>cheltuieli pt. documentare</t>
    </r>
    <r>
      <rPr>
        <i/>
        <sz val="8"/>
        <rFont val="Trebuchet MS"/>
        <family val="2"/>
      </rPr>
      <t xml:space="preserve"> (pct. 4.1 + 4.2 Buget)</t>
    </r>
  </si>
  <si>
    <t>Utilizări de numerar (1+...17)</t>
  </si>
  <si>
    <r>
      <t>achiziția de active fixe corporale</t>
    </r>
    <r>
      <rPr>
        <i/>
        <sz val="8"/>
        <rFont val="Trebuchet MS"/>
        <family val="2"/>
      </rPr>
      <t xml:space="preserve"> (pct. 5.1. Buget)</t>
    </r>
  </si>
  <si>
    <t>Plăți pentru achiziția de active, Total (1+2)</t>
  </si>
  <si>
    <t>Impozitul pe venit</t>
  </si>
  <si>
    <t>cheltuiala efectuată pt. îndeplinirea "Misiunii Sociale" a Intreprinderii.</t>
  </si>
  <si>
    <r>
      <t xml:space="preserve">Dividende maximum 10% </t>
    </r>
    <r>
      <rPr>
        <i/>
        <sz val="12"/>
        <rFont val="Trebuchet MS"/>
        <family val="2"/>
      </rPr>
      <t>(sumă brută)</t>
    </r>
  </si>
  <si>
    <r>
      <t>Rată credit</t>
    </r>
    <r>
      <rPr>
        <b/>
        <i/>
        <sz val="12"/>
        <rFont val="Trebuchet MS"/>
        <family val="2"/>
      </rPr>
      <t xml:space="preserve"> (principal)</t>
    </r>
  </si>
  <si>
    <r>
      <t>Cost financiar credit</t>
    </r>
    <r>
      <rPr>
        <b/>
        <i/>
        <sz val="12"/>
        <rFont val="Trebuchet MS"/>
        <family val="2"/>
      </rPr>
      <t xml:space="preserve"> (dobândă + comisioane)</t>
    </r>
  </si>
  <si>
    <t xml:space="preserve">                                                         Media anuală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</si>
  <si>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</si>
  <si>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</si>
  <si>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</si>
  <si>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</si>
  <si>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</si>
  <si>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</si>
  <si>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</si>
  <si>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</si>
  <si>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</si>
  <si>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</si>
  <si>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</si>
  <si>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</si>
  <si>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Cost materie prima (lei - total portii lunar)</t>
  </si>
  <si>
    <t>Cost de vanzare - [lei] total portii lunar</t>
  </si>
  <si>
    <t>Pret de vanzare/portie  [lei]</t>
  </si>
  <si>
    <t>Cost materie prima (lei / portie)</t>
  </si>
  <si>
    <r>
      <t xml:space="preserve">cheltuieli cu materii prime şi materiale consuma-bile aferente activității desfășurate </t>
    </r>
    <r>
      <rPr>
        <i/>
        <sz val="8"/>
        <rFont val="Trebuchet MS"/>
        <family val="2"/>
      </rPr>
      <t>(pct.</t>
    </r>
    <r>
      <rPr>
        <b/>
        <i/>
        <sz val="8"/>
        <rFont val="Trebuchet MS"/>
        <family val="2"/>
      </rPr>
      <t>5.4.</t>
    </r>
    <r>
      <rPr>
        <i/>
        <sz val="8"/>
        <rFont val="Trebuchet MS"/>
        <family val="2"/>
      </rPr>
      <t xml:space="preserve"> din Buget Subvenție)</t>
    </r>
  </si>
  <si>
    <r>
      <t xml:space="preserve">alte cheltuieli necesare activității desfășurate, de natura "obiectelor de inventar" </t>
    </r>
    <r>
      <rPr>
        <i/>
        <sz val="8"/>
        <rFont val="Trebuchet MS"/>
        <family val="2"/>
      </rPr>
      <t>(pct. 5.2. Buget)</t>
    </r>
  </si>
  <si>
    <t>Sep</t>
  </si>
  <si>
    <r>
      <t xml:space="preserve">utilități </t>
    </r>
    <r>
      <rPr>
        <i/>
        <sz val="8"/>
        <rFont val="Trebuchet MS"/>
        <family val="2"/>
      </rPr>
      <t>(pct. 7.1. Buget)</t>
    </r>
  </si>
  <si>
    <r>
      <t xml:space="preserve">servicii de întreținere echipamente și mijloace de transport aferente funcționării intreprinderii         </t>
    </r>
    <r>
      <rPr>
        <i/>
        <sz val="8"/>
        <rFont val="Trebuchet MS"/>
        <family val="2"/>
      </rPr>
      <t>(pct. 7.2. Buget)</t>
    </r>
  </si>
  <si>
    <r>
      <t xml:space="preserve">cheltuieli cu materiale consumabile, papetărie și materiale auxiliare aferente activității administrative </t>
    </r>
    <r>
      <rPr>
        <i/>
        <sz val="8"/>
        <rFont val="Trebuchet MS"/>
        <family val="2"/>
      </rPr>
      <t>(pct. 5.3. + 5.5. + 5.6. Buget)</t>
    </r>
  </si>
  <si>
    <r>
      <t xml:space="preserve">cheltuieli aferente garanțiilor oferite de bănci sau alte instituții finnciare </t>
    </r>
    <r>
      <rPr>
        <i/>
        <sz val="8"/>
        <rFont val="Trebuchet MS"/>
        <family val="2"/>
      </rPr>
      <t>(pct. 4.3. Buget)</t>
    </r>
  </si>
  <si>
    <r>
      <t xml:space="preserve">cheltuieli de informare / publicitate </t>
    </r>
    <r>
      <rPr>
        <sz val="8"/>
        <rFont val="Trebuchet MS"/>
        <family val="2"/>
        <charset val="238"/>
      </rPr>
      <t>(pct. 7.9. Buget)</t>
    </r>
  </si>
  <si>
    <r>
      <t>cheltuieli din domeniul TI&amp;C necesare desfășurării activităților</t>
    </r>
    <r>
      <rPr>
        <i/>
        <sz val="8"/>
        <rFont val="Trebuchet MS"/>
        <family val="2"/>
      </rPr>
      <t xml:space="preserve"> (pct. 7.3 + 7.4 + 7.7 + 5.7 Buget)</t>
    </r>
  </si>
  <si>
    <r>
      <t xml:space="preserve">concesiuni, brevete, licențe, mărci comerciale, drepturi și active similare </t>
    </r>
    <r>
      <rPr>
        <i/>
        <sz val="8"/>
        <rFont val="Trebuchet MS"/>
        <family val="2"/>
      </rPr>
      <t>(pct. 7.10. Buget)</t>
    </r>
  </si>
  <si>
    <r>
      <t xml:space="preserve">alte cheltuieli aferente funcționării întreprinderii </t>
    </r>
    <r>
      <rPr>
        <i/>
        <sz val="11"/>
        <rFont val="Trebuchet MS"/>
        <family val="2"/>
        <charset val="238"/>
      </rPr>
      <t xml:space="preserve">(ocazionale, neregăsite mai sus) </t>
    </r>
    <r>
      <rPr>
        <i/>
        <sz val="8"/>
        <rFont val="Trebuchet MS"/>
        <family val="2"/>
      </rPr>
      <t>(pct. 7.11. Buget)</t>
    </r>
  </si>
  <si>
    <r>
      <t>achiziția de echipamente, inclusiv echipamente IT, mobilier, de natura mijloacelor fixe</t>
    </r>
    <r>
      <rPr>
        <i/>
        <sz val="8"/>
        <rFont val="Trebuchet MS"/>
        <family val="2"/>
      </rPr>
      <t xml:space="preserve"> (pct. 7.5. Buget)</t>
    </r>
  </si>
  <si>
    <r>
      <t xml:space="preserve">servicii de arhivare documente, servicii financiare și juridice, notariale </t>
    </r>
    <r>
      <rPr>
        <i/>
        <sz val="8"/>
        <rFont val="Trebuchet MS"/>
        <family val="2"/>
      </rPr>
      <t xml:space="preserve">(pct. 7.6., 7.8., 4.4. Buget) </t>
    </r>
    <r>
      <rPr>
        <i/>
        <sz val="11"/>
        <rFont val="Trebuchet MS"/>
        <family val="2"/>
        <charset val="238"/>
      </rPr>
      <t>&amp; cheltu-ieli pt. consultanta si expertiza, de. ex: formare profesionala, servicii medicale, etc</t>
    </r>
    <r>
      <rPr>
        <i/>
        <sz val="8"/>
        <rFont val="Trebuchet MS"/>
        <family val="2"/>
      </rPr>
      <t>. (pct. 3.1. Buget)</t>
    </r>
  </si>
  <si>
    <t>luna 1        Sept 2025</t>
  </si>
  <si>
    <t>Venituri din Exploatare (CAEN pricipal)</t>
  </si>
  <si>
    <t>Venituri din Exploatare (CAEN secundare)</t>
  </si>
  <si>
    <r>
      <t>cheltuieli neeligibile, necesare funcționării întreprinderii</t>
    </r>
    <r>
      <rPr>
        <sz val="8"/>
        <rFont val="Trebuchet MS"/>
        <family val="2"/>
        <charset val="238"/>
      </rPr>
      <t xml:space="preserve"> </t>
    </r>
    <r>
      <rPr>
        <i/>
        <sz val="8"/>
        <rFont val="Trebuchet MS"/>
        <family val="2"/>
      </rPr>
      <t>(alte Impozite, taxe şi vărsăminte asimilate de ex. accize, taxe vamale, impozit dividende,  bugete locale,</t>
    </r>
    <r>
      <rPr>
        <i/>
        <u/>
        <sz val="8"/>
        <rFont val="Trebuchet MS"/>
        <family val="2"/>
      </rPr>
      <t xml:space="preserve"> </t>
    </r>
    <r>
      <rPr>
        <b/>
        <i/>
        <u/>
        <sz val="8"/>
        <rFont val="Trebuchet MS"/>
        <family val="2"/>
      </rPr>
      <t>sau costuri eligibile dar care depășesc plafoanele impuse)  (Buget col. #4)</t>
    </r>
  </si>
  <si>
    <t>Alte venituri din Exploatare pe luna în curs</t>
  </si>
  <si>
    <t>Intrări de lichidități, Total (1+2+3+4+5+6)</t>
  </si>
  <si>
    <t xml:space="preserve">luna 7 sustenabilitate  </t>
  </si>
  <si>
    <t>luna 8 sustenabilitate</t>
  </si>
  <si>
    <t>luna 9 sustenabilitate</t>
  </si>
  <si>
    <t>luna 10 sustenabilitate</t>
  </si>
  <si>
    <t>luna 11 sustenabilitate</t>
  </si>
  <si>
    <t>luna 612 sustenabilitate</t>
  </si>
  <si>
    <t xml:space="preserve">luna 13 sustenabilitate  </t>
  </si>
  <si>
    <t xml:space="preserve">luna 14 </t>
  </si>
  <si>
    <t xml:space="preserve">luna 15 </t>
  </si>
  <si>
    <r>
      <rPr>
        <sz val="12"/>
        <color rgb="FFFF0000"/>
        <rFont val="Zapf Dingbats"/>
        <family val="2"/>
        <charset val="238"/>
      </rPr>
      <t>✚</t>
    </r>
    <r>
      <rPr>
        <sz val="10"/>
        <color rgb="FFFF0000"/>
        <rFont val="Trebuchet MS"/>
        <family val="2"/>
        <charset val="238"/>
      </rPr>
      <t xml:space="preserve">  </t>
    </r>
    <r>
      <rPr>
        <sz val="12"/>
        <color rgb="FFFF0000"/>
        <rFont val="Wingdings"/>
        <family val="2"/>
      </rPr>
      <t></t>
    </r>
  </si>
  <si>
    <r>
      <rPr>
        <b/>
        <sz val="12"/>
        <color theme="1"/>
        <rFont val="Calibri"/>
        <family val="2"/>
        <scheme val="minor"/>
      </rPr>
      <t>tab Buge</t>
    </r>
    <r>
      <rPr>
        <sz val="12"/>
        <color theme="1"/>
        <rFont val="Calibri"/>
        <family val="2"/>
        <scheme val="minor"/>
      </rPr>
      <t>t:  urmeaza sa-l introducem, din modelul de la tine</t>
    </r>
  </si>
  <si>
    <t>sa-l populam cu cifre, si</t>
  </si>
  <si>
    <t>sa facem link-uri cu CF</t>
  </si>
  <si>
    <r>
      <rPr>
        <b/>
        <sz val="12"/>
        <color theme="1"/>
        <rFont val="Calibri"/>
        <family val="2"/>
        <scheme val="minor"/>
      </rPr>
      <t>tab CF</t>
    </r>
    <r>
      <rPr>
        <sz val="12"/>
        <color theme="1"/>
        <rFont val="Calibri"/>
        <family val="2"/>
        <scheme val="minor"/>
      </rPr>
      <t>:         e populat cu cifre derivate dintr-un model mai vechi</t>
    </r>
  </si>
  <si>
    <t>Cash Flow e valabil pana la lini 44 "Sold final disponibil"</t>
  </si>
  <si>
    <t>liniile 50-55 si 59-68 sunt ajutatoare</t>
  </si>
  <si>
    <t xml:space="preserve">tab BVC:       </t>
  </si>
  <si>
    <t>in rest nu mai au importanta - totusi e de preferat sa NU LE STERGI, pt ca nu stiu ce efecte va avea  prin vre-un link oarecare</t>
  </si>
  <si>
    <t>coloanele de la A la AM sunt utile si reprezinta 6 Semestre</t>
  </si>
  <si>
    <t>toate sunt populate cu cifre rezonabile</t>
  </si>
  <si>
    <t>ar mai fi de gandit la partea de achizitii din Surse Proprii pe parcursul ultimilor 13 luni (cand exista Profit din care sa mai completezi cu echipamente)</t>
  </si>
  <si>
    <t>check Investitii</t>
  </si>
  <si>
    <t xml:space="preserve">linia A1 +A2 </t>
  </si>
  <si>
    <t xml:space="preserve">linia A5 </t>
  </si>
  <si>
    <t>linia A6</t>
  </si>
  <si>
    <t>Alte sume aport propriu + creditare diversă</t>
  </si>
  <si>
    <t>linia A3 +A4</t>
  </si>
  <si>
    <t>Total venituri semestru</t>
  </si>
  <si>
    <t xml:space="preserve">Buget de venituri și cheltuieli </t>
  </si>
  <si>
    <t xml:space="preserve">Corespondenta cu Fluxul de numerar </t>
  </si>
  <si>
    <t>linia A (intrari de lichiditati)</t>
  </si>
  <si>
    <t xml:space="preserve">linia B1 </t>
  </si>
  <si>
    <t>linia B 1</t>
  </si>
  <si>
    <t xml:space="preserve">Corespondent cu bugetul proiectului </t>
  </si>
  <si>
    <t xml:space="preserve">Venituri din subventie si cofinantare </t>
  </si>
  <si>
    <t xml:space="preserve"> </t>
  </si>
  <si>
    <t xml:space="preserve">linia B2 </t>
  </si>
  <si>
    <t xml:space="preserve">alte cheltuieli necesare activității desfășurate, de natura "obiectelor de inventar" din surse proprii  </t>
  </si>
  <si>
    <t xml:space="preserve">cheltuieli cu materii prime şi materiale consumabile din surse proprii </t>
  </si>
  <si>
    <t xml:space="preserve">linia B3 </t>
  </si>
  <si>
    <t>linia B4</t>
  </si>
  <si>
    <t>cheltuieli cu deplasarea personalului din surse proprii</t>
  </si>
  <si>
    <t>alte cheltuieli necesare activității desfășurate, de natura "obiectelor de inventar" din subvenție</t>
  </si>
  <si>
    <t>închirierea de spații pt. desfășurarea activităților intreprinderii din surse proprii</t>
  </si>
  <si>
    <t>linia B5</t>
  </si>
  <si>
    <t xml:space="preserve">linia B5 </t>
  </si>
  <si>
    <t xml:space="preserve">leasing operațional / închiriere din subvenție </t>
  </si>
  <si>
    <t>linia B6</t>
  </si>
  <si>
    <r>
      <t xml:space="preserve">leasing operațional / închiriere </t>
    </r>
    <r>
      <rPr>
        <i/>
        <sz val="8"/>
        <rFont val="Trebuchet MS"/>
        <family val="2"/>
      </rPr>
      <t xml:space="preserve"> </t>
    </r>
    <r>
      <rPr>
        <sz val="8"/>
        <rFont val="Trebuchet MS"/>
        <family val="2"/>
      </rPr>
      <t xml:space="preserve">din surse proprii </t>
    </r>
  </si>
  <si>
    <t xml:space="preserve">linia B7 </t>
  </si>
  <si>
    <r>
      <t xml:space="preserve">servicii de întreținere echipamente și mijloace de transport aferente funcționării intreprinderii </t>
    </r>
    <r>
      <rPr>
        <i/>
        <sz val="8"/>
        <rFont val="Trebuchet MS"/>
        <family val="2"/>
      </rPr>
      <t xml:space="preserve">din subvenție </t>
    </r>
  </si>
  <si>
    <t xml:space="preserve">servicii de întreținere echipamente și mijloace de transport aferente funcționării intreprinderii din surse proprii </t>
  </si>
  <si>
    <t>linia B8</t>
  </si>
  <si>
    <t xml:space="preserve">cheltuieli cu materiale consumabile, papetărie și materiale auxiliare aferente activității administrative din subvenție </t>
  </si>
  <si>
    <t>linia B9</t>
  </si>
  <si>
    <t xml:space="preserve">linia B9 </t>
  </si>
  <si>
    <r>
      <t xml:space="preserve">servicii de arhivare documente, servicii financiare și juridice, notariale m </t>
    </r>
    <r>
      <rPr>
        <i/>
        <sz val="11"/>
        <rFont val="Trebuchet MS"/>
        <family val="2"/>
        <charset val="238"/>
      </rPr>
      <t xml:space="preserve">cheltuieli pentru consultanta si expertiza (de. ex: formare profesionala, servicii medicale,etc) din subvenție </t>
    </r>
  </si>
  <si>
    <t xml:space="preserve">servicii de arhivare documente, servicii financiare și juridice, notariale m cheltuieli pentru consultanta si expertiza (de. ex: formare profesionala, servicii medicale,etc) din surse proprii </t>
  </si>
  <si>
    <t>linia B10</t>
  </si>
  <si>
    <t xml:space="preserve">linia B10 </t>
  </si>
  <si>
    <t>linia B11</t>
  </si>
  <si>
    <r>
      <t xml:space="preserve">cheltuieli de informare / publicitate </t>
    </r>
    <r>
      <rPr>
        <sz val="8"/>
        <rFont val="Trebuchet MS"/>
        <family val="2"/>
        <charset val="238"/>
      </rPr>
      <t xml:space="preserve">din subvenție </t>
    </r>
  </si>
  <si>
    <r>
      <t xml:space="preserve">cheltuieli de informare / publicitate </t>
    </r>
    <r>
      <rPr>
        <sz val="8"/>
        <rFont val="Trebuchet MS"/>
        <family val="2"/>
        <charset val="238"/>
      </rPr>
      <t>din surse proprii</t>
    </r>
  </si>
  <si>
    <t>linia B12</t>
  </si>
  <si>
    <t>linia B13</t>
  </si>
  <si>
    <r>
      <t>cheltuieli pentru documentare</t>
    </r>
    <r>
      <rPr>
        <i/>
        <sz val="8"/>
        <rFont val="Trebuchet MS"/>
        <family val="2"/>
      </rPr>
      <t xml:space="preserve"> din subventie</t>
    </r>
  </si>
  <si>
    <r>
      <t>cheltuieli pentru documentare</t>
    </r>
    <r>
      <rPr>
        <i/>
        <sz val="8"/>
        <rFont val="Trebuchet MS"/>
        <family val="2"/>
      </rPr>
      <t xml:space="preserve"> din surse proprii </t>
    </r>
  </si>
  <si>
    <t>B14</t>
  </si>
  <si>
    <r>
      <t xml:space="preserve">alte cheltuieli aferente funcționării întreprinderii </t>
    </r>
    <r>
      <rPr>
        <i/>
        <sz val="11"/>
        <rFont val="Trebuchet MS"/>
        <family val="2"/>
        <charset val="238"/>
      </rPr>
      <t xml:space="preserve">(ocazionale, neregăsite mai sus) </t>
    </r>
    <r>
      <rPr>
        <i/>
        <sz val="8"/>
        <rFont val="Trebuchet MS"/>
        <family val="2"/>
      </rPr>
      <t>din subventie</t>
    </r>
  </si>
  <si>
    <r>
      <t xml:space="preserve">alte cheltuieli aferente funcționării întreprinderii </t>
    </r>
    <r>
      <rPr>
        <i/>
        <sz val="11"/>
        <rFont val="Trebuchet MS"/>
        <family val="2"/>
        <charset val="238"/>
      </rPr>
      <t xml:space="preserve">(ocazionale, neregăsite mai sus) </t>
    </r>
    <r>
      <rPr>
        <i/>
        <sz val="8"/>
        <rFont val="Trebuchet MS"/>
        <family val="2"/>
      </rPr>
      <t xml:space="preserve">din surse proprii </t>
    </r>
  </si>
  <si>
    <t>B15</t>
  </si>
  <si>
    <r>
      <t xml:space="preserve">cheltuieli neeligibile, necesare funcționării întreprinderii neregăsite mai sus </t>
    </r>
    <r>
      <rPr>
        <sz val="8"/>
        <rFont val="Trebuchet MS"/>
        <family val="2"/>
        <charset val="238"/>
      </rPr>
      <t xml:space="preserve"> </t>
    </r>
    <r>
      <rPr>
        <i/>
        <sz val="8"/>
        <rFont val="Trebuchet MS"/>
        <family val="2"/>
      </rPr>
      <t>(alte Impozite, taxe şi vărsăminte asimilate de ex. accize, taxe vamale, impozit dividende,  bugete locale</t>
    </r>
    <r>
      <rPr>
        <i/>
        <sz val="8"/>
        <rFont val="Trebuchet MS"/>
        <family val="2"/>
      </rPr>
      <t xml:space="preserve">) </t>
    </r>
    <r>
      <rPr>
        <b/>
        <i/>
        <sz val="8"/>
        <rFont val="Trebuchet MS"/>
        <family val="2"/>
      </rPr>
      <t xml:space="preserve"> </t>
    </r>
  </si>
  <si>
    <t>B16</t>
  </si>
  <si>
    <t>Total cheltuieli semestru</t>
  </si>
  <si>
    <t xml:space="preserve">cheltuieli cu materii prime şi materiale consumabile aferente activității desfășurate din subvenție </t>
  </si>
  <si>
    <r>
      <t>salarii (inclusiv cheltuielile aferente) din subvenție</t>
    </r>
    <r>
      <rPr>
        <sz val="8"/>
        <rFont val="Trebuchet MS"/>
        <family val="2"/>
        <charset val="238"/>
      </rPr>
      <t xml:space="preserve"> </t>
    </r>
  </si>
  <si>
    <r>
      <rPr>
        <sz val="10"/>
        <rFont val="Trebuchet MS"/>
        <family val="2"/>
      </rPr>
      <t>salarii (inclusiv cheltuielile aferente) din surse proprii</t>
    </r>
    <r>
      <rPr>
        <sz val="8"/>
        <rFont val="Trebuchet MS"/>
        <family val="2"/>
        <charset val="238"/>
      </rPr>
      <t xml:space="preserve"> </t>
    </r>
  </si>
  <si>
    <r>
      <t>cheltuieli cu deplasarea personalului</t>
    </r>
    <r>
      <rPr>
        <i/>
        <sz val="11"/>
        <rFont val="Trebuchet MS"/>
        <family val="2"/>
        <charset val="238"/>
      </rPr>
      <t xml:space="preserve"> </t>
    </r>
    <r>
      <rPr>
        <sz val="11"/>
        <rFont val="Trebuchet MS"/>
        <family val="2"/>
      </rPr>
      <t>din subvenție</t>
    </r>
    <r>
      <rPr>
        <i/>
        <sz val="11"/>
        <rFont val="Trebuchet MS"/>
        <family val="2"/>
        <charset val="238"/>
      </rPr>
      <t xml:space="preserve"> </t>
    </r>
  </si>
  <si>
    <t xml:space="preserve">PROFIT (pe semestru) din exploatare, </t>
  </si>
  <si>
    <t>PIERDERE (pe semestru) din exploatare</t>
  </si>
  <si>
    <r>
      <t xml:space="preserve">închirierea de spații pt. desfășurarea activităților intreprinderii </t>
    </r>
    <r>
      <rPr>
        <sz val="11"/>
        <rFont val="Trebuchet MS"/>
        <family val="2"/>
      </rPr>
      <t>din subvenție</t>
    </r>
  </si>
  <si>
    <r>
      <t xml:space="preserve">utilități </t>
    </r>
    <r>
      <rPr>
        <sz val="11"/>
        <rFont val="Trebuchet MS"/>
        <family val="2"/>
      </rPr>
      <t>din subventie</t>
    </r>
    <r>
      <rPr>
        <i/>
        <sz val="8"/>
        <rFont val="Trebuchet MS"/>
        <family val="2"/>
      </rPr>
      <t xml:space="preserve"> </t>
    </r>
  </si>
  <si>
    <r>
      <t xml:space="preserve">utilități  </t>
    </r>
    <r>
      <rPr>
        <sz val="11"/>
        <rFont val="Trebuchet MS"/>
        <family val="2"/>
      </rPr>
      <t xml:space="preserve">din surse proprii </t>
    </r>
  </si>
  <si>
    <r>
      <t xml:space="preserve">cheltuieli cu materiale consumabile, papetărie și materiale auxiliare aferente activității administrative </t>
    </r>
    <r>
      <rPr>
        <i/>
        <sz val="8"/>
        <rFont val="Trebuchet MS"/>
        <family val="2"/>
      </rPr>
      <t xml:space="preserve">  </t>
    </r>
    <r>
      <rPr>
        <sz val="11"/>
        <rFont val="Trebuchet MS"/>
        <family val="2"/>
      </rPr>
      <t xml:space="preserve">din surse proprii </t>
    </r>
  </si>
  <si>
    <r>
      <t>cheltuieli din domeniul TI&amp;C necesare desfășurării activităților</t>
    </r>
    <r>
      <rPr>
        <i/>
        <sz val="8"/>
        <rFont val="Trebuchet MS"/>
        <family val="2"/>
      </rPr>
      <t xml:space="preserve"> </t>
    </r>
    <r>
      <rPr>
        <sz val="11"/>
        <rFont val="Trebuchet MS"/>
        <family val="2"/>
      </rPr>
      <t xml:space="preserve">din surse proprii </t>
    </r>
  </si>
  <si>
    <r>
      <t>cheltuieli din domeniul TI&amp;C necesare desfășurării activităților</t>
    </r>
    <r>
      <rPr>
        <i/>
        <sz val="8"/>
        <rFont val="Trebuchet MS"/>
        <family val="2"/>
      </rPr>
      <t xml:space="preserve"> </t>
    </r>
    <r>
      <rPr>
        <sz val="11"/>
        <rFont val="Trebuchet MS"/>
        <family val="2"/>
      </rPr>
      <t>din subvenție</t>
    </r>
    <r>
      <rPr>
        <i/>
        <sz val="8"/>
        <rFont val="Trebuchet MS"/>
        <family val="2"/>
      </rPr>
      <t xml:space="preserve"> </t>
    </r>
  </si>
  <si>
    <t>pct. 5.4, coloana 2 și/sau 3 și/sau 4</t>
  </si>
  <si>
    <t>pct. 5.4 din coloana 5</t>
  </si>
  <si>
    <t>pct . 5.2 coloana 2 și/sau 3 și/sau 4</t>
  </si>
  <si>
    <t>pct. 5.2 din coloana 5</t>
  </si>
  <si>
    <t>pct.1 coloana 2 și/sau 3 și/sau 4</t>
  </si>
  <si>
    <t xml:space="preserve">pct. 1 din coloana 5 </t>
  </si>
  <si>
    <t>pct. 2 coloana 2 și/sau 3 și/sau 4</t>
  </si>
  <si>
    <t xml:space="preserve">pct. 2 coloana 5 </t>
  </si>
  <si>
    <t>pct.6.1 coloana 2 și/sau 3 și/sau 4</t>
  </si>
  <si>
    <t>pct. 6.1 coloana 5</t>
  </si>
  <si>
    <t>pct. 6.2 + 6.3 +6.4 coloana 2 și/sau 3 și/sau 4</t>
  </si>
  <si>
    <t>pct. 6.2 + 6.3 +6.4 din coloana 5</t>
  </si>
  <si>
    <t>pct. 7.1 din coloana 2 și/sau 3 și/sau 4</t>
  </si>
  <si>
    <t>pct. 7.1 din coloana 5</t>
  </si>
  <si>
    <t>pct. 7.2 din  coloanele 2 și/sau 3 și/sau 4</t>
  </si>
  <si>
    <t>pct. 7.2. din coloana 5</t>
  </si>
  <si>
    <t>pct. 5.3 + 5.5+5.6 din  coloanele 2 și/sau 3 și/sau 4</t>
  </si>
  <si>
    <t>pct. 5.3 + 5.5+5.6 din coloana 5</t>
  </si>
  <si>
    <t>pct. 3.1 +4.4+7.6+7.8 din coloanele 2 și/sau 3 și/sau 4</t>
  </si>
  <si>
    <t>pct. 3.1 +4.4+7.6+7.8 din coloana 5</t>
  </si>
  <si>
    <t>pct. 4.3 din coloanele 2 și/sau 3 și/sau 4</t>
  </si>
  <si>
    <t>pct. 4.3 din coloana 5</t>
  </si>
  <si>
    <t>pct. 7.9 din coloanele 2 și/sau 3 și/sau 4</t>
  </si>
  <si>
    <t>pct. 7.9 din coloana 5</t>
  </si>
  <si>
    <t xml:space="preserve">pct. 5.7+7.3+7.4+7.7 din coloanele 2 și/sau 3 și/sau 4 </t>
  </si>
  <si>
    <t>pct. 5.7+7.3+7.4+7.7 din coloana 5</t>
  </si>
  <si>
    <t xml:space="preserve">pct. 4.1+4.2 din coloanele 2 și/sau 3 și/sau 4 </t>
  </si>
  <si>
    <t>pct. 4.1+4.2 din colona 5</t>
  </si>
  <si>
    <t xml:space="preserve">pct. 7.11 din coloanele 2 și/sau 3 și/sau 4 </t>
  </si>
  <si>
    <t>pct.7.11 din coloana 5</t>
  </si>
  <si>
    <t>coloana 5</t>
  </si>
  <si>
    <t>Sem.1</t>
  </si>
  <si>
    <t>Sem.2</t>
  </si>
  <si>
    <t>Sem.3</t>
  </si>
  <si>
    <t>Sem.4</t>
  </si>
  <si>
    <t>Sem. 5</t>
  </si>
  <si>
    <t>Sem. 6</t>
  </si>
  <si>
    <r>
      <t xml:space="preserve">cheltuieli aferente garanțiilor oferite de bănci sau alte instituții financiare </t>
    </r>
    <r>
      <rPr>
        <i/>
        <sz val="8"/>
        <rFont val="Trebuchet MS"/>
        <family val="2"/>
      </rPr>
      <t xml:space="preserve">din subvenție </t>
    </r>
  </si>
  <si>
    <r>
      <t xml:space="preserve">cheltuieli aferente garanțiilor oferite de bănci sau alte instituții financiare </t>
    </r>
    <r>
      <rPr>
        <i/>
        <sz val="8"/>
        <rFont val="Trebuchet MS"/>
        <family val="2"/>
      </rPr>
      <t xml:space="preserve">din surse proprii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</si>
</sst>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%"/>
    <numFmt numFmtId="168" formatCode="_(* #,##0.0_);_(* \(#,##0.0\);_(* &quot;-&quot;??_);_(@_)"/>
  </numFmts>
  <fonts count="3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Trebuchet MS"/>
      <family val="2"/>
      <charset val="238"/>
    </font>
    <font>
      <b/>
      <sz val="12"/>
      <name val="Trebuchet MS"/>
      <family val="2"/>
      <charset val="238"/>
    </font>
    <font>
      <sz val="8"/>
      <name val="Trebuchet MS"/>
      <family val="2"/>
      <charset val="238"/>
    </font>
    <font>
      <sz val="11"/>
      <name val="Trebuchet MS"/>
      <family val="2"/>
      <charset val="238"/>
    </font>
    <font>
      <b/>
      <sz val="11"/>
      <name val="Trebuchet MS"/>
      <family val="2"/>
      <charset val="238"/>
    </font>
    <font>
      <sz val="9"/>
      <name val="Trebuchet MS"/>
      <family val="2"/>
    </font>
    <font>
      <b/>
      <sz val="8"/>
      <name val="Trebuchet MS"/>
      <family val="2"/>
      <charset val="238"/>
    </font>
    <font>
      <b/>
      <i/>
      <sz val="11"/>
      <name val="Trebuchet MS"/>
      <family val="2"/>
      <charset val="238"/>
    </font>
    <font>
      <sz val="8"/>
      <color indexed="8"/>
      <name val="Trebuchet MS"/>
      <family val="2"/>
      <charset val="238"/>
    </font>
    <font>
      <i/>
      <sz val="11"/>
      <name val="Trebuchet MS"/>
      <family val="2"/>
      <charset val="238"/>
    </font>
    <font>
      <b/>
      <i/>
      <sz val="8"/>
      <name val="Trebuchet MS"/>
      <family val="2"/>
    </font>
    <font>
      <i/>
      <sz val="8"/>
      <name val="Trebuchet MS"/>
      <family val="2"/>
    </font>
    <font>
      <sz val="11"/>
      <color theme="1"/>
      <name val="Trebuchet MS"/>
      <family val="2"/>
      <charset val="238"/>
    </font>
    <font>
      <i/>
      <sz val="8"/>
      <color theme="1"/>
      <name val="Trebuchet MS"/>
      <family val="2"/>
    </font>
    <font>
      <b/>
      <sz val="10"/>
      <name val="Trebuchet MS"/>
      <family val="2"/>
    </font>
    <font>
      <sz val="12"/>
      <name val="Trebuchet MS"/>
      <family val="2"/>
      <charset val="238"/>
    </font>
    <font>
      <b/>
      <sz val="10"/>
      <color rgb="FFFF0000"/>
      <name val="Trebuchet MS"/>
      <family val="2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name val="Trebuchet MS"/>
      <family val="2"/>
    </font>
    <font>
      <i/>
      <sz val="12"/>
      <name val="Trebuchet MS"/>
      <family val="2"/>
    </font>
    <font>
      <sz val="8"/>
      <name val="Calibri"/>
      <family val="2"/>
      <scheme val="minor"/>
    </font>
    <font>
      <i/>
      <u/>
      <sz val="8"/>
      <name val="Trebuchet MS"/>
      <family val="2"/>
    </font>
    <font>
      <b/>
      <i/>
      <u/>
      <sz val="8"/>
      <name val="Trebuchet MS"/>
      <family val="2"/>
    </font>
    <font>
      <sz val="12"/>
      <color rgb="FF008000"/>
      <name val="Calibri"/>
      <family val="2"/>
      <scheme val="minor"/>
    </font>
    <font>
      <b/>
      <sz val="12"/>
      <color rgb="FF008000"/>
      <name val="Calibri"/>
      <family val="2"/>
      <scheme val="minor"/>
    </font>
    <font>
      <sz val="10"/>
      <color rgb="FFFF0000"/>
      <name val="Trebuchet MS"/>
      <family val="2"/>
      <charset val="238"/>
    </font>
    <font>
      <sz val="12"/>
      <color rgb="FFFF0000"/>
      <name val="Zapf Dingbats"/>
      <family val="2"/>
      <charset val="238"/>
    </font>
    <font>
      <sz val="12"/>
      <color rgb="FFFF0000"/>
      <name val="Wingdings"/>
      <family val="2"/>
    </font>
    <font>
      <sz val="12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Trebuchet MS"/>
      <family val="2"/>
    </font>
    <font>
      <sz val="11"/>
      <name val="Trebuchet MS"/>
      <family val="2"/>
    </font>
    <font>
      <sz val="1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15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top" wrapText="1" readingOrder="1"/>
    </xf>
    <xf numFmtId="0" fontId="3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38" fontId="5" fillId="0" borderId="3" xfId="0" applyNumberFormat="1" applyFont="1" applyBorder="1" applyAlignment="1">
      <alignment horizontal="right" vertical="center"/>
    </xf>
    <xf numFmtId="38" fontId="5" fillId="0" borderId="3" xfId="0" applyNumberFormat="1" applyFont="1" applyBorder="1" applyAlignment="1">
      <alignment horizontal="center" vertical="center"/>
    </xf>
    <xf numFmtId="38" fontId="5" fillId="0" borderId="4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3" fillId="0" borderId="5" xfId="0" applyFont="1" applyBorder="1"/>
    <xf numFmtId="164" fontId="9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15" fillId="0" borderId="3" xfId="0" applyFont="1" applyBorder="1" applyAlignment="1">
      <alignment horizontal="left" vertical="center"/>
    </xf>
    <xf numFmtId="2" fontId="4" fillId="0" borderId="0" xfId="0" applyNumberFormat="1" applyFont="1" applyAlignment="1">
      <alignment horizontal="center"/>
    </xf>
    <xf numFmtId="1" fontId="3" fillId="0" borderId="0" xfId="0" applyNumberFormat="1" applyFont="1"/>
    <xf numFmtId="1" fontId="5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166" fontId="17" fillId="0" borderId="5" xfId="1" applyNumberFormat="1" applyFont="1" applyFill="1" applyBorder="1"/>
    <xf numFmtId="166" fontId="3" fillId="0" borderId="0" xfId="1" applyNumberFormat="1" applyFont="1" applyFill="1"/>
    <xf numFmtId="166" fontId="3" fillId="0" borderId="5" xfId="1" applyNumberFormat="1" applyFont="1" applyFill="1" applyBorder="1"/>
    <xf numFmtId="166" fontId="3" fillId="0" borderId="0" xfId="1" applyNumberFormat="1" applyFont="1" applyFill="1" applyBorder="1"/>
    <xf numFmtId="0" fontId="17" fillId="0" borderId="5" xfId="0" applyFont="1" applyBorder="1" applyAlignment="1">
      <alignment horizontal="center"/>
    </xf>
    <xf numFmtId="0" fontId="17" fillId="0" borderId="0" xfId="0" applyFont="1"/>
    <xf numFmtId="0" fontId="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7" xfId="0" applyFont="1" applyBorder="1"/>
    <xf numFmtId="166" fontId="8" fillId="0" borderId="3" xfId="1" applyNumberFormat="1" applyFont="1" applyFill="1" applyBorder="1" applyAlignment="1">
      <alignment horizontal="center"/>
    </xf>
    <xf numFmtId="166" fontId="8" fillId="0" borderId="3" xfId="1" applyNumberFormat="1" applyFont="1" applyFill="1" applyBorder="1"/>
    <xf numFmtId="0" fontId="3" fillId="0" borderId="3" xfId="0" applyFont="1" applyBorder="1"/>
    <xf numFmtId="0" fontId="18" fillId="0" borderId="5" xfId="0" applyFont="1" applyBorder="1" applyAlignment="1">
      <alignment horizontal="center"/>
    </xf>
    <xf numFmtId="166" fontId="8" fillId="0" borderId="8" xfId="1" applyNumberFormat="1" applyFont="1" applyFill="1" applyBorder="1" applyAlignment="1">
      <alignment horizontal="center"/>
    </xf>
    <xf numFmtId="166" fontId="8" fillId="0" borderId="9" xfId="1" applyNumberFormat="1" applyFont="1" applyFill="1" applyBorder="1" applyAlignment="1">
      <alignment horizontal="center"/>
    </xf>
    <xf numFmtId="167" fontId="3" fillId="0" borderId="10" xfId="2" applyNumberFormat="1" applyFont="1" applyFill="1" applyBorder="1"/>
    <xf numFmtId="167" fontId="3" fillId="0" borderId="3" xfId="2" applyNumberFormat="1" applyFont="1" applyFill="1" applyBorder="1"/>
    <xf numFmtId="166" fontId="5" fillId="0" borderId="5" xfId="1" applyNumberFormat="1" applyFont="1" applyFill="1" applyBorder="1"/>
    <xf numFmtId="166" fontId="8" fillId="0" borderId="5" xfId="1" applyNumberFormat="1" applyFont="1" applyFill="1" applyBorder="1" applyAlignment="1">
      <alignment horizontal="center"/>
    </xf>
    <xf numFmtId="166" fontId="8" fillId="0" borderId="7" xfId="1" applyNumberFormat="1" applyFont="1" applyFill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2" fontId="3" fillId="0" borderId="5" xfId="0" applyNumberFormat="1" applyFont="1" applyBorder="1"/>
    <xf numFmtId="0" fontId="18" fillId="0" borderId="0" xfId="0" applyFont="1" applyAlignment="1">
      <alignment horizontal="center"/>
    </xf>
    <xf numFmtId="166" fontId="8" fillId="0" borderId="5" xfId="0" applyNumberFormat="1" applyFont="1" applyBorder="1"/>
    <xf numFmtId="10" fontId="3" fillId="0" borderId="14" xfId="2" applyNumberFormat="1" applyFont="1" applyFill="1" applyBorder="1"/>
    <xf numFmtId="10" fontId="3" fillId="0" borderId="3" xfId="2" applyNumberFormat="1" applyFont="1" applyFill="1" applyBorder="1"/>
    <xf numFmtId="10" fontId="3" fillId="0" borderId="0" xfId="2" applyNumberFormat="1" applyFont="1" applyFill="1"/>
    <xf numFmtId="0" fontId="19" fillId="0" borderId="0" xfId="0" applyFont="1"/>
    <xf numFmtId="9" fontId="18" fillId="0" borderId="0" xfId="0" applyNumberFormat="1" applyFont="1" applyAlignment="1">
      <alignment horizontal="right"/>
    </xf>
    <xf numFmtId="9" fontId="3" fillId="0" borderId="5" xfId="0" applyNumberFormat="1" applyFont="1" applyBorder="1"/>
    <xf numFmtId="0" fontId="3" fillId="0" borderId="14" xfId="0" applyFont="1" applyBorder="1"/>
    <xf numFmtId="10" fontId="3" fillId="0" borderId="5" xfId="2" applyNumberFormat="1" applyFont="1" applyFill="1" applyBorder="1"/>
    <xf numFmtId="166" fontId="8" fillId="0" borderId="5" xfId="1" applyNumberFormat="1" applyFont="1" applyFill="1" applyBorder="1"/>
    <xf numFmtId="166" fontId="8" fillId="0" borderId="0" xfId="1" applyNumberFormat="1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/>
    <xf numFmtId="0" fontId="18" fillId="0" borderId="5" xfId="0" applyFont="1" applyBorder="1" applyAlignment="1">
      <alignment horizontal="right"/>
    </xf>
    <xf numFmtId="166" fontId="17" fillId="0" borderId="0" xfId="1" applyNumberFormat="1" applyFont="1" applyFill="1"/>
    <xf numFmtId="0" fontId="4" fillId="0" borderId="0" xfId="0" applyFont="1"/>
    <xf numFmtId="166" fontId="8" fillId="0" borderId="5" xfId="1" applyNumberFormat="1" applyFont="1" applyFill="1" applyBorder="1" applyAlignment="1"/>
    <xf numFmtId="0" fontId="18" fillId="0" borderId="5" xfId="0" applyFont="1" applyBorder="1"/>
    <xf numFmtId="2" fontId="8" fillId="0" borderId="5" xfId="0" applyNumberFormat="1" applyFont="1" applyBorder="1"/>
    <xf numFmtId="0" fontId="4" fillId="0" borderId="5" xfId="0" applyFont="1" applyBorder="1" applyAlignment="1">
      <alignment horizontal="right"/>
    </xf>
    <xf numFmtId="2" fontId="4" fillId="0" borderId="5" xfId="0" applyNumberFormat="1" applyFont="1" applyBorder="1"/>
    <xf numFmtId="0" fontId="3" fillId="0" borderId="0" xfId="0" quotePrefix="1" applyFont="1" applyAlignment="1">
      <alignment horizontal="center"/>
    </xf>
    <xf numFmtId="3" fontId="3" fillId="0" borderId="0" xfId="0" applyNumberFormat="1" applyFont="1"/>
    <xf numFmtId="3" fontId="3" fillId="0" borderId="5" xfId="0" applyNumberFormat="1" applyFont="1" applyBorder="1"/>
    <xf numFmtId="164" fontId="3" fillId="0" borderId="5" xfId="0" applyNumberFormat="1" applyFont="1" applyBorder="1" applyAlignment="1">
      <alignment horizontal="center"/>
    </xf>
    <xf numFmtId="164" fontId="3" fillId="0" borderId="5" xfId="0" applyNumberFormat="1" applyFont="1" applyBorder="1"/>
    <xf numFmtId="164" fontId="17" fillId="0" borderId="5" xfId="0" applyNumberFormat="1" applyFont="1" applyBorder="1" applyAlignment="1">
      <alignment horizontal="center"/>
    </xf>
    <xf numFmtId="164" fontId="17" fillId="0" borderId="5" xfId="0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/>
    <xf numFmtId="164" fontId="5" fillId="0" borderId="0" xfId="0" applyNumberFormat="1" applyFont="1"/>
    <xf numFmtId="0" fontId="4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/>
    </xf>
    <xf numFmtId="166" fontId="3" fillId="0" borderId="5" xfId="0" applyNumberFormat="1" applyFont="1" applyBorder="1"/>
    <xf numFmtId="3" fontId="3" fillId="0" borderId="0" xfId="0" applyNumberFormat="1" applyFont="1" applyAlignment="1">
      <alignment horizontal="center"/>
    </xf>
    <xf numFmtId="3" fontId="7" fillId="0" borderId="3" xfId="0" applyNumberFormat="1" applyFont="1" applyBorder="1" applyAlignment="1">
      <alignment horizontal="left" vertical="center"/>
    </xf>
    <xf numFmtId="164" fontId="17" fillId="0" borderId="5" xfId="1" applyNumberFormat="1" applyFont="1" applyFill="1" applyBorder="1"/>
    <xf numFmtId="3" fontId="6" fillId="0" borderId="0" xfId="0" applyNumberFormat="1" applyFont="1"/>
    <xf numFmtId="3" fontId="6" fillId="0" borderId="0" xfId="0" applyNumberFormat="1" applyFont="1" applyAlignment="1">
      <alignment horizont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8" fontId="3" fillId="0" borderId="0" xfId="1" applyNumberFormat="1" applyFont="1" applyFill="1"/>
    <xf numFmtId="168" fontId="3" fillId="0" borderId="5" xfId="1" applyNumberFormat="1" applyFont="1" applyFill="1" applyBorder="1" applyAlignment="1">
      <alignment horizontal="center"/>
    </xf>
    <xf numFmtId="168" fontId="3" fillId="0" borderId="5" xfId="1" applyNumberFormat="1" applyFont="1" applyFill="1" applyBorder="1"/>
    <xf numFmtId="168" fontId="3" fillId="0" borderId="0" xfId="1" applyNumberFormat="1" applyFont="1" applyFill="1" applyBorder="1"/>
    <xf numFmtId="168" fontId="3" fillId="0" borderId="0" xfId="1" applyNumberFormat="1" applyFont="1" applyFill="1" applyAlignment="1">
      <alignment horizontal="center"/>
    </xf>
    <xf numFmtId="0" fontId="4" fillId="0" borderId="0" xfId="0" applyFont="1" applyAlignment="1">
      <alignment horizontal="left" wrapText="1" readingOrder="1"/>
    </xf>
    <xf numFmtId="0" fontId="31" fillId="0" borderId="0" xfId="0" quotePrefix="1" applyFont="1"/>
    <xf numFmtId="164" fontId="8" fillId="0" borderId="0" xfId="0" applyNumberFormat="1" applyFont="1"/>
    <xf numFmtId="0" fontId="6" fillId="2" borderId="15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4" fillId="0" borderId="15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vertical="center" wrapText="1"/>
    </xf>
    <xf numFmtId="164" fontId="30" fillId="0" borderId="15" xfId="0" applyNumberFormat="1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5" fillId="0" borderId="15" xfId="0" applyFon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0" fontId="35" fillId="0" borderId="15" xfId="0" applyFont="1" applyBorder="1" applyAlignment="1">
      <alignment vertical="center" wrapText="1"/>
    </xf>
    <xf numFmtId="164" fontId="30" fillId="2" borderId="15" xfId="0" applyNumberFormat="1" applyFont="1" applyFill="1" applyBorder="1" applyAlignment="1">
      <alignment vertical="center"/>
    </xf>
    <xf numFmtId="164" fontId="29" fillId="2" borderId="15" xfId="0" applyNumberFormat="1" applyFont="1" applyFill="1" applyBorder="1" applyAlignment="1">
      <alignment vertical="center"/>
    </xf>
    <xf numFmtId="0" fontId="29" fillId="2" borderId="15" xfId="0" applyFont="1" applyFill="1" applyBorder="1" applyAlignment="1">
      <alignment vertical="center"/>
    </xf>
    <xf numFmtId="164" fontId="2" fillId="0" borderId="15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0" fillId="0" borderId="0" xfId="2" applyFont="1" applyAlignment="1">
      <alignment vertical="center"/>
    </xf>
    <xf numFmtId="164" fontId="0" fillId="0" borderId="0" xfId="0" applyNumberFormat="1" applyAlignment="1">
      <alignment horizontal="right" vertical="center"/>
    </xf>
    <xf numFmtId="166" fontId="0" fillId="0" borderId="0" xfId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9" fontId="0" fillId="0" borderId="0" xfId="0" applyNumberFormat="1" applyAlignment="1">
      <alignment vertical="center"/>
    </xf>
    <xf numFmtId="0" fontId="37" fillId="2" borderId="15" xfId="0" applyFont="1" applyFill="1" applyBorder="1" applyAlignment="1">
      <alignment horizontal="left" vertical="center" wrapText="1"/>
    </xf>
    <xf numFmtId="0" fontId="37" fillId="0" borderId="1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 readingOrder="1"/>
    </xf>
    <xf numFmtId="0" fontId="4" fillId="0" borderId="2" xfId="0" applyFont="1" applyBorder="1" applyAlignment="1">
      <alignment horizontal="left" wrapText="1" readingOrder="1"/>
    </xf>
    <xf numFmtId="166" fontId="17" fillId="0" borderId="6" xfId="1" applyNumberFormat="1" applyFont="1" applyFill="1" applyBorder="1" applyAlignment="1"/>
    <xf numFmtId="166" fontId="17" fillId="0" borderId="0" xfId="1" applyNumberFormat="1" applyFont="1" applyFill="1" applyBorder="1" applyAlignment="1"/>
  </cellXfs>
  <cellStyles count="63"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 parcurs" xfId="4" builtinId="9" hidden="1"/>
    <cellStyle name="Hyperlink parcurs" xfId="6" builtinId="9" hidden="1"/>
    <cellStyle name="Hyperlink parcurs" xfId="8" builtinId="9" hidden="1"/>
    <cellStyle name="Hyperlink parcurs" xfId="10" builtinId="9" hidden="1"/>
    <cellStyle name="Hyperlink parcurs" xfId="12" builtinId="9" hidden="1"/>
    <cellStyle name="Hyperlink parcurs" xfId="14" builtinId="9" hidden="1"/>
    <cellStyle name="Hyperlink parcurs" xfId="16" builtinId="9" hidden="1"/>
    <cellStyle name="Hyperlink parcurs" xfId="18" builtinId="9" hidden="1"/>
    <cellStyle name="Hyperlink parcurs" xfId="20" builtinId="9" hidden="1"/>
    <cellStyle name="Hyperlink parcurs" xfId="22" builtinId="9" hidden="1"/>
    <cellStyle name="Hyperlink parcurs" xfId="24" builtinId="9" hidden="1"/>
    <cellStyle name="Hyperlink parcurs" xfId="26" builtinId="9" hidden="1"/>
    <cellStyle name="Hyperlink parcurs" xfId="28" builtinId="9" hidden="1"/>
    <cellStyle name="Hyperlink parcurs" xfId="30" builtinId="9" hidden="1"/>
    <cellStyle name="Hyperlink parcurs" xfId="32" builtinId="9" hidden="1"/>
    <cellStyle name="Hyperlink parcurs" xfId="34" builtinId="9" hidden="1"/>
    <cellStyle name="Hyperlink parcurs" xfId="36" builtinId="9" hidden="1"/>
    <cellStyle name="Hyperlink parcurs" xfId="38" builtinId="9" hidden="1"/>
    <cellStyle name="Hyperlink parcurs" xfId="40" builtinId="9" hidden="1"/>
    <cellStyle name="Hyperlink parcurs" xfId="42" builtinId="9" hidden="1"/>
    <cellStyle name="Hyperlink parcurs" xfId="44" builtinId="9" hidden="1"/>
    <cellStyle name="Hyperlink parcurs" xfId="46" builtinId="9" hidden="1"/>
    <cellStyle name="Hyperlink parcurs" xfId="48" builtinId="9" hidden="1"/>
    <cellStyle name="Hyperlink parcurs" xfId="50" builtinId="9" hidden="1"/>
    <cellStyle name="Hyperlink parcurs" xfId="52" builtinId="9" hidden="1"/>
    <cellStyle name="Hyperlink parcurs" xfId="54" builtinId="9" hidden="1"/>
    <cellStyle name="Hyperlink parcurs" xfId="56" builtinId="9" hidden="1"/>
    <cellStyle name="Hyperlink parcurs" xfId="58" builtinId="9" hidden="1"/>
    <cellStyle name="Hyperlink parcurs" xfId="60" builtinId="9" hidden="1"/>
    <cellStyle name="Hyperlink parcurs" xfId="62" builtinId="9" hidden="1"/>
    <cellStyle name="Normal" xfId="0" builtinId="0"/>
    <cellStyle name="Procent" xfId="2" builtinId="5"/>
    <cellStyle name="Virgulă" xfId="1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11" defaultRowHeight="15.7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P88"/>
  <sheetViews>
    <sheetView zoomScale="150" zoomScaleNormal="150" zoomScalePageLayoutView="150" workbookViewId="0">
      <pane xSplit="3" ySplit="4" topLeftCell="D31" activePane="bottomRight" state="frozen"/>
      <selection pane="topRight" activeCell="D1" sqref="D1"/>
      <selection pane="bottomLeft" activeCell="A5" sqref="A5"/>
      <selection pane="bottomRight" activeCell="H47" sqref="H47"/>
    </sheetView>
  </sheetViews>
  <sheetFormatPr defaultColWidth="11.5" defaultRowHeight="15"/>
  <cols>
    <col min="1" max="1" width="8" style="1" customWidth="1"/>
    <col min="2" max="2" width="2.875" style="1" customWidth="1"/>
    <col min="3" max="3" width="43" style="1" customWidth="1"/>
    <col min="4" max="5" width="7.875" style="1" customWidth="1"/>
    <col min="6" max="21" width="7.625" style="1" customWidth="1"/>
    <col min="22" max="39" width="10.375" style="1" customWidth="1"/>
    <col min="40" max="40" width="5.625" style="1" customWidth="1"/>
    <col min="41" max="41" width="7.5" style="1" customWidth="1"/>
    <col min="42" max="42" width="11" style="1" customWidth="1"/>
    <col min="43" max="43" width="12.5" style="1" customWidth="1"/>
    <col min="44" max="44" width="10.5" style="1" customWidth="1"/>
    <col min="45" max="45" width="11.5" style="1"/>
    <col min="46" max="46" width="9.5" style="1" customWidth="1"/>
    <col min="47" max="16384" width="11.5" style="1"/>
  </cols>
  <sheetData>
    <row r="2" spans="1:68" ht="21" customHeight="1">
      <c r="C2" s="150" t="s">
        <v>0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2"/>
      <c r="AO2" s="2"/>
    </row>
    <row r="3" spans="1:68" ht="30" customHeight="1">
      <c r="C3" s="3"/>
      <c r="D3" s="4" t="s">
        <v>143</v>
      </c>
      <c r="E3" s="4" t="s">
        <v>1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18</v>
      </c>
      <c r="W3" s="4" t="s">
        <v>19</v>
      </c>
      <c r="X3" s="4" t="s">
        <v>20</v>
      </c>
      <c r="Y3" s="4" t="s">
        <v>21</v>
      </c>
      <c r="Z3" s="5" t="s">
        <v>22</v>
      </c>
      <c r="AA3" s="6" t="s">
        <v>23</v>
      </c>
      <c r="AB3" s="4" t="s">
        <v>149</v>
      </c>
      <c r="AC3" s="4" t="s">
        <v>150</v>
      </c>
      <c r="AD3" s="4" t="s">
        <v>151</v>
      </c>
      <c r="AE3" s="4" t="s">
        <v>152</v>
      </c>
      <c r="AF3" s="5" t="s">
        <v>153</v>
      </c>
      <c r="AG3" s="6" t="s">
        <v>154</v>
      </c>
      <c r="AH3" s="4" t="s">
        <v>155</v>
      </c>
      <c r="AI3" s="4" t="s">
        <v>156</v>
      </c>
      <c r="AJ3" s="4" t="s">
        <v>157</v>
      </c>
      <c r="AK3" s="4" t="s">
        <v>15</v>
      </c>
      <c r="AL3" s="5" t="s">
        <v>16</v>
      </c>
      <c r="AM3" s="6" t="s">
        <v>17</v>
      </c>
      <c r="AN3" s="7"/>
      <c r="AO3" s="7"/>
      <c r="AQ3" s="8" t="s">
        <v>24</v>
      </c>
      <c r="AR3" s="1" t="s">
        <v>25</v>
      </c>
      <c r="AS3" s="8" t="s">
        <v>26</v>
      </c>
      <c r="AT3" s="1" t="s">
        <v>27</v>
      </c>
      <c r="AU3" s="1" t="s">
        <v>28</v>
      </c>
    </row>
    <row r="4" spans="1:68" ht="16.5">
      <c r="B4" s="9" t="s">
        <v>29</v>
      </c>
      <c r="C4" s="10" t="s">
        <v>30</v>
      </c>
      <c r="D4" s="11">
        <v>0</v>
      </c>
      <c r="E4" s="12">
        <f>D44</f>
        <v>49838</v>
      </c>
      <c r="F4" s="11">
        <f t="shared" ref="F4:AA4" si="0">E44</f>
        <v>47238</v>
      </c>
      <c r="G4" s="11">
        <f t="shared" si="0"/>
        <v>218578</v>
      </c>
      <c r="H4" s="11">
        <f t="shared" si="0"/>
        <v>181689.12666666665</v>
      </c>
      <c r="I4" s="11">
        <f t="shared" si="0"/>
        <v>146313.58666666664</v>
      </c>
      <c r="J4" s="11">
        <f t="shared" si="0"/>
        <v>85783.713333333304</v>
      </c>
      <c r="K4" s="11">
        <f t="shared" si="0"/>
        <v>318984.83999999997</v>
      </c>
      <c r="L4" s="11">
        <f t="shared" si="0"/>
        <v>309543.96666666662</v>
      </c>
      <c r="M4" s="11">
        <f t="shared" si="0"/>
        <v>298555.09333333327</v>
      </c>
      <c r="N4" s="11">
        <f t="shared" si="0"/>
        <v>294726.21999999991</v>
      </c>
      <c r="O4" s="11">
        <f t="shared" si="0"/>
        <v>291617.34666666656</v>
      </c>
      <c r="P4" s="11">
        <f t="shared" si="0"/>
        <v>292598.47333333321</v>
      </c>
      <c r="Q4" s="11">
        <f t="shared" si="0"/>
        <v>245762.88083333321</v>
      </c>
      <c r="R4" s="11">
        <f t="shared" si="0"/>
        <v>230011.28833333321</v>
      </c>
      <c r="S4" s="11">
        <f t="shared" si="0"/>
        <v>220671.69583333321</v>
      </c>
      <c r="T4" s="11">
        <f t="shared" si="0"/>
        <v>246503.96999999988</v>
      </c>
      <c r="U4" s="11">
        <f t="shared" si="0"/>
        <v>232410.37749999989</v>
      </c>
      <c r="V4" s="11">
        <f t="shared" si="0"/>
        <v>217414.78499999989</v>
      </c>
      <c r="W4" s="11">
        <f t="shared" si="0"/>
        <v>213399.19249999989</v>
      </c>
      <c r="X4" s="11">
        <f t="shared" si="0"/>
        <v>187411.59999999989</v>
      </c>
      <c r="Y4" s="11">
        <f t="shared" si="0"/>
        <v>196767.00749999989</v>
      </c>
      <c r="Z4" s="13">
        <f t="shared" si="0"/>
        <v>205054.41499999989</v>
      </c>
      <c r="AA4" s="14">
        <f t="shared" si="0"/>
        <v>221215.82249999989</v>
      </c>
      <c r="AB4" s="11">
        <f t="shared" ref="AB4" si="1">AA44</f>
        <v>238487.22999999989</v>
      </c>
      <c r="AC4" s="11">
        <f t="shared" ref="AC4" si="2">AB44</f>
        <v>242738.6374999999</v>
      </c>
      <c r="AD4" s="11">
        <f t="shared" ref="AD4" si="3">AC44</f>
        <v>246538.0449999999</v>
      </c>
      <c r="AE4" s="11">
        <f t="shared" ref="AE4" si="4">AD44</f>
        <v>255793.4524999999</v>
      </c>
      <c r="AF4" s="13">
        <f t="shared" ref="AF4" si="5">AE44</f>
        <v>264080.85999999987</v>
      </c>
      <c r="AG4" s="14">
        <f t="shared" ref="AG4" si="6">AF44</f>
        <v>280242.26749999984</v>
      </c>
      <c r="AH4" s="11">
        <f t="shared" ref="AH4" si="7">AG44</f>
        <v>297513.67499999981</v>
      </c>
      <c r="AI4" s="11">
        <f t="shared" ref="AI4" si="8">AH44</f>
        <v>301765.08249999979</v>
      </c>
      <c r="AJ4" s="11">
        <f t="shared" ref="AJ4" si="9">AI44</f>
        <v>305564.48999999976</v>
      </c>
      <c r="AK4" s="11">
        <f t="shared" ref="AK4" si="10">AJ44</f>
        <v>314919.89749999973</v>
      </c>
      <c r="AL4" s="13">
        <f t="shared" ref="AL4" si="11">AK44</f>
        <v>323207.3049999997</v>
      </c>
      <c r="AM4" s="14">
        <f t="shared" ref="AM4" si="12">AL44</f>
        <v>339368.71249999967</v>
      </c>
      <c r="AN4" s="15"/>
      <c r="AO4" s="15"/>
    </row>
    <row r="5" spans="1:68" ht="18">
      <c r="B5" s="62" t="s">
        <v>31</v>
      </c>
      <c r="C5" s="94" t="s">
        <v>148</v>
      </c>
      <c r="D5" s="17">
        <f>D6+D7+D8+D9+D10+D11</f>
        <v>49838</v>
      </c>
      <c r="E5" s="17">
        <f t="shared" ref="E5:U5" si="13">E6+E7+E8+E9+E10+E11</f>
        <v>0</v>
      </c>
      <c r="F5" s="17">
        <f t="shared" si="13"/>
        <v>248190</v>
      </c>
      <c r="G5" s="17">
        <f t="shared" si="13"/>
        <v>0</v>
      </c>
      <c r="H5" s="17">
        <f t="shared" si="13"/>
        <v>0</v>
      </c>
      <c r="I5" s="17">
        <f t="shared" si="13"/>
        <v>10200</v>
      </c>
      <c r="J5" s="17">
        <f t="shared" si="13"/>
        <v>263190</v>
      </c>
      <c r="K5" s="17">
        <f t="shared" si="13"/>
        <v>18000</v>
      </c>
      <c r="L5" s="17">
        <f t="shared" si="13"/>
        <v>24000</v>
      </c>
      <c r="M5" s="17">
        <f t="shared" si="13"/>
        <v>30000</v>
      </c>
      <c r="N5" s="17">
        <f t="shared" si="13"/>
        <v>36000</v>
      </c>
      <c r="O5" s="17">
        <f t="shared" si="13"/>
        <v>42000</v>
      </c>
      <c r="P5" s="17">
        <f t="shared" si="13"/>
        <v>44800</v>
      </c>
      <c r="Q5" s="17">
        <f t="shared" si="13"/>
        <v>38400</v>
      </c>
      <c r="R5" s="17">
        <f t="shared" si="13"/>
        <v>39600</v>
      </c>
      <c r="S5" s="17">
        <f t="shared" si="13"/>
        <v>59400</v>
      </c>
      <c r="T5" s="17">
        <f t="shared" si="13"/>
        <v>34000</v>
      </c>
      <c r="U5" s="17">
        <f t="shared" si="13"/>
        <v>34000</v>
      </c>
      <c r="V5" s="17">
        <f t="shared" ref="V5" si="14">V6+V7+V8+V9+V10+V11</f>
        <v>47600</v>
      </c>
      <c r="W5" s="17">
        <f t="shared" ref="W5" si="15">W6+W7+W8+W9+W10+W11</f>
        <v>47600</v>
      </c>
      <c r="X5" s="17">
        <f t="shared" ref="X5" si="16">X6+X7+X8+X9+X10+X11</f>
        <v>54400</v>
      </c>
      <c r="Y5" s="17">
        <f t="shared" ref="Y5" si="17">Y6+Y7+Y8+Y9+Y10+Y11</f>
        <v>58200</v>
      </c>
      <c r="Z5" s="17">
        <f t="shared" ref="Z5" si="18">Z6+Z7+Z8+Z9+Z10+Z11</f>
        <v>72000</v>
      </c>
      <c r="AA5" s="17">
        <f t="shared" ref="AA5" si="19">AA6+AA7+AA8+AA9+AA10+AA11</f>
        <v>72000</v>
      </c>
      <c r="AB5" s="17">
        <f t="shared" ref="AB5" si="20">AB6+AB7+AB8+AB9+AB10+AB11</f>
        <v>47600</v>
      </c>
      <c r="AC5" s="17">
        <f t="shared" ref="AC5" si="21">AC6+AC7+AC8+AC9+AC10+AC11</f>
        <v>47600</v>
      </c>
      <c r="AD5" s="17">
        <f t="shared" ref="AD5" si="22">AD6+AD7+AD8+AD9+AD10+AD11</f>
        <v>54400</v>
      </c>
      <c r="AE5" s="17">
        <f t="shared" ref="AE5" si="23">AE6+AE7+AE8+AE9+AE10+AE11</f>
        <v>58200</v>
      </c>
      <c r="AF5" s="17">
        <f t="shared" ref="AF5" si="24">AF6+AF7+AF8+AF9+AF10+AF11</f>
        <v>72000</v>
      </c>
      <c r="AG5" s="17">
        <f t="shared" ref="AG5" si="25">AG6+AG7+AG8+AG9+AG10+AG11</f>
        <v>72000</v>
      </c>
      <c r="AH5" s="17">
        <f t="shared" ref="AH5" si="26">AH6+AH7+AH8+AH9+AH10+AH11</f>
        <v>47600</v>
      </c>
      <c r="AI5" s="17">
        <f t="shared" ref="AI5" si="27">AI6+AI7+AI8+AI9+AI10+AI11</f>
        <v>47600</v>
      </c>
      <c r="AJ5" s="17">
        <f t="shared" ref="AJ5" si="28">AJ6+AJ7+AJ8+AJ9+AJ10+AJ11</f>
        <v>54400</v>
      </c>
      <c r="AK5" s="17">
        <f t="shared" ref="AK5" si="29">AK6+AK7+AK8+AK9+AK10+AK11</f>
        <v>58200</v>
      </c>
      <c r="AL5" s="17">
        <f t="shared" ref="AL5" si="30">AL6+AL7+AL8+AL9+AL10+AL11</f>
        <v>72000</v>
      </c>
      <c r="AM5" s="17">
        <f t="shared" ref="AM5" si="31">AM6+AM7+AM8+AM9+AM10+AM11</f>
        <v>72000</v>
      </c>
      <c r="AN5" s="15"/>
      <c r="AO5" s="15"/>
      <c r="AQ5" s="9"/>
      <c r="AR5" s="21">
        <f t="shared" ref="AR5:AR14" si="32">SUM(D5:U5)</f>
        <v>971618</v>
      </c>
      <c r="AS5" s="21">
        <f t="shared" ref="AS5:AS14" si="33">SUM(V5:AA5)</f>
        <v>351800</v>
      </c>
      <c r="AT5" s="21">
        <f t="shared" ref="AT5:AT14" si="34">AR5+AS5</f>
        <v>1323418</v>
      </c>
      <c r="AU5" s="21">
        <f t="shared" ref="AU5:AU14" si="35">SUM(P5:AA5)</f>
        <v>602000</v>
      </c>
    </row>
    <row r="6" spans="1:68" ht="16.5">
      <c r="B6" s="84" t="s">
        <v>84</v>
      </c>
      <c r="C6" s="16" t="s">
        <v>82</v>
      </c>
      <c r="D6" s="17">
        <v>49638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8"/>
      <c r="V6" s="17"/>
      <c r="W6" s="17"/>
      <c r="X6" s="17"/>
      <c r="Y6" s="17"/>
      <c r="Z6" s="19"/>
      <c r="AA6" s="20"/>
      <c r="AB6" s="17"/>
      <c r="AC6" s="17"/>
      <c r="AD6" s="17"/>
      <c r="AE6" s="17"/>
      <c r="AF6" s="19"/>
      <c r="AG6" s="20"/>
      <c r="AH6" s="17"/>
      <c r="AI6" s="17"/>
      <c r="AJ6" s="17"/>
      <c r="AK6" s="17"/>
      <c r="AL6" s="19"/>
      <c r="AM6" s="20"/>
      <c r="AN6" s="15"/>
      <c r="AO6" s="15"/>
      <c r="AQ6" s="9"/>
      <c r="AR6" s="21"/>
      <c r="AS6" s="21"/>
      <c r="AT6" s="21"/>
      <c r="AU6" s="21"/>
    </row>
    <row r="7" spans="1:68" ht="16.5">
      <c r="B7" s="84" t="s">
        <v>85</v>
      </c>
      <c r="C7" s="16" t="s">
        <v>83</v>
      </c>
      <c r="D7" s="22"/>
      <c r="E7" s="17"/>
      <c r="F7" s="17">
        <v>248190</v>
      </c>
      <c r="G7" s="17"/>
      <c r="H7" s="17"/>
      <c r="I7" s="17"/>
      <c r="J7" s="17">
        <v>248190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>
        <v>-4800</v>
      </c>
      <c r="Z7" s="19">
        <v>0</v>
      </c>
      <c r="AA7" s="20">
        <v>0</v>
      </c>
      <c r="AB7" s="17"/>
      <c r="AC7" s="17"/>
      <c r="AD7" s="17"/>
      <c r="AE7" s="17">
        <v>-4800</v>
      </c>
      <c r="AF7" s="19">
        <v>0</v>
      </c>
      <c r="AG7" s="20">
        <v>0</v>
      </c>
      <c r="AH7" s="17"/>
      <c r="AI7" s="17"/>
      <c r="AJ7" s="17"/>
      <c r="AK7" s="17">
        <v>-4800</v>
      </c>
      <c r="AL7" s="19">
        <v>0</v>
      </c>
      <c r="AM7" s="20">
        <v>0</v>
      </c>
      <c r="AN7" s="15"/>
      <c r="AO7" s="15"/>
      <c r="AQ7" s="9"/>
      <c r="AR7" s="21">
        <f t="shared" si="32"/>
        <v>496380</v>
      </c>
      <c r="AS7" s="21">
        <f t="shared" si="33"/>
        <v>-4800</v>
      </c>
      <c r="AT7" s="21">
        <f t="shared" si="34"/>
        <v>491580</v>
      </c>
      <c r="AU7" s="21">
        <f t="shared" si="35"/>
        <v>-4800</v>
      </c>
    </row>
    <row r="8" spans="1:68" ht="16.5">
      <c r="B8" s="84" t="s">
        <v>86</v>
      </c>
      <c r="C8" s="16" t="s">
        <v>89</v>
      </c>
      <c r="D8" s="23">
        <v>200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4"/>
      <c r="AA8" s="25"/>
      <c r="AB8" s="23"/>
      <c r="AC8" s="23"/>
      <c r="AD8" s="23"/>
      <c r="AE8" s="23"/>
      <c r="AF8" s="24"/>
      <c r="AG8" s="25"/>
      <c r="AH8" s="23"/>
      <c r="AI8" s="23"/>
      <c r="AJ8" s="23"/>
      <c r="AK8" s="23"/>
      <c r="AL8" s="24"/>
      <c r="AM8" s="25"/>
      <c r="AN8" s="26"/>
      <c r="AO8" s="26"/>
      <c r="AQ8" s="9"/>
      <c r="AR8" s="21">
        <f t="shared" si="32"/>
        <v>200</v>
      </c>
      <c r="AS8" s="21">
        <f t="shared" si="33"/>
        <v>0</v>
      </c>
      <c r="AT8" s="21">
        <f t="shared" si="34"/>
        <v>200</v>
      </c>
      <c r="AU8" s="21">
        <f t="shared" si="35"/>
        <v>0</v>
      </c>
    </row>
    <row r="9" spans="1:68" ht="16.5">
      <c r="B9" s="84" t="s">
        <v>87</v>
      </c>
      <c r="C9" s="16" t="s">
        <v>90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23">
        <v>0</v>
      </c>
      <c r="X9" s="23">
        <v>0</v>
      </c>
      <c r="Y9" s="23">
        <v>0</v>
      </c>
      <c r="Z9" s="24">
        <v>0</v>
      </c>
      <c r="AA9" s="25">
        <v>0</v>
      </c>
      <c r="AB9" s="23">
        <v>0</v>
      </c>
      <c r="AC9" s="23">
        <v>0</v>
      </c>
      <c r="AD9" s="23">
        <v>0</v>
      </c>
      <c r="AE9" s="23">
        <v>0</v>
      </c>
      <c r="AF9" s="24">
        <v>0</v>
      </c>
      <c r="AG9" s="25">
        <v>0</v>
      </c>
      <c r="AH9" s="23">
        <v>0</v>
      </c>
      <c r="AI9" s="23">
        <v>0</v>
      </c>
      <c r="AJ9" s="23">
        <v>0</v>
      </c>
      <c r="AK9" s="23">
        <v>0</v>
      </c>
      <c r="AL9" s="24">
        <v>0</v>
      </c>
      <c r="AM9" s="25">
        <v>0</v>
      </c>
      <c r="AN9" s="26"/>
      <c r="AO9" s="26"/>
      <c r="AQ9" s="9"/>
      <c r="AR9" s="21">
        <f t="shared" si="32"/>
        <v>0</v>
      </c>
      <c r="AS9" s="21">
        <f t="shared" si="33"/>
        <v>0</v>
      </c>
      <c r="AT9" s="21">
        <f t="shared" si="34"/>
        <v>0</v>
      </c>
      <c r="AU9" s="21">
        <f t="shared" si="35"/>
        <v>0</v>
      </c>
    </row>
    <row r="10" spans="1:68" ht="16.5">
      <c r="B10" s="84" t="s">
        <v>88</v>
      </c>
      <c r="C10" s="27" t="s">
        <v>91</v>
      </c>
      <c r="D10" s="17">
        <f>D50</f>
        <v>0</v>
      </c>
      <c r="E10" s="17">
        <f t="shared" ref="E10:S10" si="36">E50</f>
        <v>0</v>
      </c>
      <c r="F10" s="17">
        <f t="shared" si="36"/>
        <v>0</v>
      </c>
      <c r="G10" s="17">
        <f t="shared" si="36"/>
        <v>0</v>
      </c>
      <c r="H10" s="17">
        <f t="shared" si="36"/>
        <v>0</v>
      </c>
      <c r="I10" s="17">
        <f t="shared" si="36"/>
        <v>10200</v>
      </c>
      <c r="J10" s="17">
        <f t="shared" si="36"/>
        <v>15000</v>
      </c>
      <c r="K10" s="17">
        <f t="shared" si="36"/>
        <v>18000</v>
      </c>
      <c r="L10" s="17">
        <f t="shared" si="36"/>
        <v>24000</v>
      </c>
      <c r="M10" s="17">
        <f t="shared" si="36"/>
        <v>30000</v>
      </c>
      <c r="N10" s="17">
        <f t="shared" si="36"/>
        <v>36000</v>
      </c>
      <c r="O10" s="17">
        <f t="shared" si="36"/>
        <v>42000</v>
      </c>
      <c r="P10" s="17">
        <f t="shared" si="36"/>
        <v>44800</v>
      </c>
      <c r="Q10" s="17">
        <f t="shared" si="36"/>
        <v>38400</v>
      </c>
      <c r="R10" s="17">
        <f t="shared" si="36"/>
        <v>39600</v>
      </c>
      <c r="S10" s="17">
        <f t="shared" si="36"/>
        <v>59400</v>
      </c>
      <c r="T10" s="17">
        <f t="shared" ref="T10:AM10" si="37">T50</f>
        <v>34000</v>
      </c>
      <c r="U10" s="17">
        <f t="shared" si="37"/>
        <v>34000</v>
      </c>
      <c r="V10" s="17">
        <f t="shared" si="37"/>
        <v>47600</v>
      </c>
      <c r="W10" s="17">
        <f t="shared" si="37"/>
        <v>47600</v>
      </c>
      <c r="X10" s="17">
        <f t="shared" si="37"/>
        <v>54400</v>
      </c>
      <c r="Y10" s="17">
        <f t="shared" si="37"/>
        <v>63000</v>
      </c>
      <c r="Z10" s="17">
        <f t="shared" si="37"/>
        <v>72000</v>
      </c>
      <c r="AA10" s="17">
        <f t="shared" si="37"/>
        <v>72000</v>
      </c>
      <c r="AB10" s="17">
        <f t="shared" si="37"/>
        <v>47600</v>
      </c>
      <c r="AC10" s="17">
        <f t="shared" si="37"/>
        <v>47600</v>
      </c>
      <c r="AD10" s="17">
        <f t="shared" si="37"/>
        <v>54400</v>
      </c>
      <c r="AE10" s="17">
        <f t="shared" si="37"/>
        <v>63000</v>
      </c>
      <c r="AF10" s="17">
        <f t="shared" si="37"/>
        <v>72000</v>
      </c>
      <c r="AG10" s="17">
        <f t="shared" si="37"/>
        <v>72000</v>
      </c>
      <c r="AH10" s="17">
        <f t="shared" si="37"/>
        <v>47600</v>
      </c>
      <c r="AI10" s="17">
        <f t="shared" si="37"/>
        <v>47600</v>
      </c>
      <c r="AJ10" s="17">
        <f t="shared" si="37"/>
        <v>54400</v>
      </c>
      <c r="AK10" s="17">
        <f t="shared" si="37"/>
        <v>63000</v>
      </c>
      <c r="AL10" s="17">
        <f t="shared" si="37"/>
        <v>72000</v>
      </c>
      <c r="AM10" s="17">
        <f t="shared" si="37"/>
        <v>72000</v>
      </c>
      <c r="AN10" s="15"/>
      <c r="AO10" s="15"/>
      <c r="AQ10" s="9"/>
      <c r="AR10" s="21">
        <f t="shared" si="32"/>
        <v>425400</v>
      </c>
      <c r="AS10" s="21">
        <f t="shared" si="33"/>
        <v>356600</v>
      </c>
      <c r="AT10" s="21">
        <f t="shared" si="34"/>
        <v>782000</v>
      </c>
      <c r="AU10" s="21">
        <f t="shared" si="35"/>
        <v>606800</v>
      </c>
    </row>
    <row r="11" spans="1:68" ht="16.5">
      <c r="A11" s="116" t="s">
        <v>158</v>
      </c>
      <c r="B11" s="84">
        <v>6</v>
      </c>
      <c r="C11" s="27" t="s">
        <v>147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9"/>
      <c r="AA11" s="109"/>
      <c r="AB11" s="17"/>
      <c r="AC11" s="17"/>
      <c r="AD11" s="17"/>
      <c r="AE11" s="17"/>
      <c r="AF11" s="19"/>
      <c r="AG11" s="109"/>
      <c r="AH11" s="17"/>
      <c r="AI11" s="17"/>
      <c r="AJ11" s="17"/>
      <c r="AK11" s="17"/>
      <c r="AL11" s="19"/>
      <c r="AM11" s="109"/>
      <c r="AN11" s="15"/>
      <c r="AO11" s="15"/>
      <c r="AQ11" s="9"/>
      <c r="AR11" s="21"/>
      <c r="AS11" s="21"/>
      <c r="AT11" s="21"/>
      <c r="AU11" s="21"/>
    </row>
    <row r="12" spans="1:68" s="101" customFormat="1" ht="16.5">
      <c r="B12" s="102"/>
      <c r="C12" s="99" t="s">
        <v>32</v>
      </c>
      <c r="D12" s="103">
        <f t="shared" ref="D12:AM12" si="38">D4+D5</f>
        <v>49838</v>
      </c>
      <c r="E12" s="103">
        <f t="shared" si="38"/>
        <v>49838</v>
      </c>
      <c r="F12" s="103">
        <f t="shared" si="38"/>
        <v>295428</v>
      </c>
      <c r="G12" s="103">
        <f t="shared" si="38"/>
        <v>218578</v>
      </c>
      <c r="H12" s="103">
        <f t="shared" si="38"/>
        <v>181689.12666666665</v>
      </c>
      <c r="I12" s="103">
        <f t="shared" si="38"/>
        <v>156513.58666666664</v>
      </c>
      <c r="J12" s="103">
        <f t="shared" si="38"/>
        <v>348973.71333333332</v>
      </c>
      <c r="K12" s="103">
        <f t="shared" si="38"/>
        <v>336984.83999999997</v>
      </c>
      <c r="L12" s="103">
        <f t="shared" si="38"/>
        <v>333543.96666666662</v>
      </c>
      <c r="M12" s="103">
        <f t="shared" si="38"/>
        <v>328555.09333333327</v>
      </c>
      <c r="N12" s="103">
        <f t="shared" si="38"/>
        <v>330726.21999999991</v>
      </c>
      <c r="O12" s="103">
        <f t="shared" si="38"/>
        <v>333617.34666666656</v>
      </c>
      <c r="P12" s="103">
        <f t="shared" si="38"/>
        <v>337398.47333333321</v>
      </c>
      <c r="Q12" s="103">
        <f t="shared" si="38"/>
        <v>284162.88083333324</v>
      </c>
      <c r="R12" s="103">
        <f t="shared" si="38"/>
        <v>269611.28833333321</v>
      </c>
      <c r="S12" s="103">
        <f t="shared" si="38"/>
        <v>280071.69583333319</v>
      </c>
      <c r="T12" s="103">
        <f t="shared" si="38"/>
        <v>280503.96999999986</v>
      </c>
      <c r="U12" s="103">
        <f t="shared" si="38"/>
        <v>266410.37749999989</v>
      </c>
      <c r="V12" s="103">
        <f t="shared" si="38"/>
        <v>265014.78499999992</v>
      </c>
      <c r="W12" s="103">
        <f t="shared" si="38"/>
        <v>260999.19249999989</v>
      </c>
      <c r="X12" s="103">
        <f t="shared" si="38"/>
        <v>241811.59999999989</v>
      </c>
      <c r="Y12" s="103">
        <f t="shared" si="38"/>
        <v>254967.00749999989</v>
      </c>
      <c r="Z12" s="104">
        <f t="shared" si="38"/>
        <v>277054.41499999992</v>
      </c>
      <c r="AA12" s="105">
        <f t="shared" si="38"/>
        <v>293215.82249999989</v>
      </c>
      <c r="AB12" s="103">
        <f t="shared" si="38"/>
        <v>286087.22999999986</v>
      </c>
      <c r="AC12" s="103">
        <f t="shared" si="38"/>
        <v>290338.6374999999</v>
      </c>
      <c r="AD12" s="103">
        <f t="shared" si="38"/>
        <v>300938.04499999993</v>
      </c>
      <c r="AE12" s="103">
        <f t="shared" si="38"/>
        <v>313993.4524999999</v>
      </c>
      <c r="AF12" s="104">
        <f t="shared" si="38"/>
        <v>336080.85999999987</v>
      </c>
      <c r="AG12" s="105">
        <f t="shared" si="38"/>
        <v>352242.26749999984</v>
      </c>
      <c r="AH12" s="103">
        <f t="shared" si="38"/>
        <v>345113.67499999981</v>
      </c>
      <c r="AI12" s="103">
        <f t="shared" si="38"/>
        <v>349365.08249999979</v>
      </c>
      <c r="AJ12" s="103">
        <f t="shared" si="38"/>
        <v>359964.48999999976</v>
      </c>
      <c r="AK12" s="103">
        <f t="shared" si="38"/>
        <v>373119.89749999973</v>
      </c>
      <c r="AL12" s="104">
        <f t="shared" si="38"/>
        <v>395207.3049999997</v>
      </c>
      <c r="AM12" s="105">
        <f t="shared" si="38"/>
        <v>411368.71249999967</v>
      </c>
      <c r="AN12" s="106"/>
      <c r="AO12" s="106"/>
      <c r="AP12" s="85"/>
      <c r="AQ12" s="98"/>
      <c r="AR12" s="86">
        <f t="shared" si="32"/>
        <v>4682444.5791666647</v>
      </c>
      <c r="AS12" s="86">
        <f t="shared" si="33"/>
        <v>1593062.8224999993</v>
      </c>
      <c r="AT12" s="86">
        <f>AR12+AS12</f>
        <v>6275507.4016666636</v>
      </c>
      <c r="AU12" s="86">
        <f t="shared" si="35"/>
        <v>3311221.5083333319</v>
      </c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</row>
    <row r="13" spans="1:68" ht="18">
      <c r="B13" s="62" t="s">
        <v>33</v>
      </c>
      <c r="C13" s="94" t="s">
        <v>105</v>
      </c>
      <c r="D13" s="107">
        <f>SUM(D14:D30)</f>
        <v>0</v>
      </c>
      <c r="E13" s="107">
        <f>E14+E15+E16+E17+E18+E19+E20+E21+E22+E23+E24+E25+E26+E27+E28+E29+E30</f>
        <v>2600</v>
      </c>
      <c r="F13" s="107">
        <f t="shared" ref="F13:P13" si="39">F14+F15+F16+F17+F18+F19+F20+F21+F22+F23+F24+F25+F26+F27+F28+F29+F30</f>
        <v>15850</v>
      </c>
      <c r="G13" s="107">
        <f t="shared" si="39"/>
        <v>37700</v>
      </c>
      <c r="H13" s="107">
        <f t="shared" si="39"/>
        <v>40786.666666666664</v>
      </c>
      <c r="I13" s="107">
        <f t="shared" si="39"/>
        <v>42460</v>
      </c>
      <c r="J13" s="107">
        <f t="shared" si="39"/>
        <v>43400</v>
      </c>
      <c r="K13" s="107">
        <f t="shared" si="39"/>
        <v>40600</v>
      </c>
      <c r="L13" s="107">
        <f t="shared" si="39"/>
        <v>46600</v>
      </c>
      <c r="M13" s="107">
        <f t="shared" si="39"/>
        <v>45800</v>
      </c>
      <c r="N13" s="107">
        <f t="shared" si="39"/>
        <v>50000</v>
      </c>
      <c r="O13" s="107">
        <f t="shared" si="39"/>
        <v>52270</v>
      </c>
      <c r="P13" s="107">
        <f t="shared" si="39"/>
        <v>93060</v>
      </c>
      <c r="Q13" s="107">
        <f t="shared" ref="Q13" si="40">Q14+Q15+Q16+Q17+Q18+Q19+Q20+Q21+Q22+Q23+Q24+Q25+Q26+Q27+Q28+Q29+Q30</f>
        <v>54180</v>
      </c>
      <c r="R13" s="107">
        <f t="shared" ref="R13" si="41">R14+R15+R16+R17+R18+R19+R20+R21+R22+R23+R24+R25+R26+R27+R28+R29+R30</f>
        <v>50580</v>
      </c>
      <c r="S13" s="107">
        <f t="shared" ref="S13" si="42">S14+S15+S16+S17+S18+S19+S20+S21+S22+S23+S24+S25+S26+S27+S28+S29+S30</f>
        <v>59520</v>
      </c>
      <c r="T13" s="107">
        <f t="shared" ref="T13" si="43">T14+T15+T16+T17+T18+T19+T20+T21+T22+T23+T24+T25+T26+T27+T28+T29+T30</f>
        <v>47100</v>
      </c>
      <c r="U13" s="107">
        <f t="shared" ref="U13" si="44">U14+U15+U16+U17+U18+U19+U20+U21+U22+U23+U24+U25+U26+U27+U28+U29+U30</f>
        <v>50900</v>
      </c>
      <c r="V13" s="107">
        <f t="shared" ref="V13" si="45">V14+V15+V16+V17+V18+V19+V20+V21+V22+V23+V24+V25+V26+V27+V28+V29+V30</f>
        <v>53520</v>
      </c>
      <c r="W13" s="107">
        <f t="shared" ref="W13" si="46">W14+W15+W16+W17+W18+W19+W20+W21+W22+W23+W24+W25+W26+W27+W28+W29+W30</f>
        <v>73520</v>
      </c>
      <c r="X13" s="107">
        <f t="shared" ref="X13" si="47">X14+X15+X16+X17+X18+X19+X20+X21+X22+X23+X24+X25+X26+X27+X28+X29+X30</f>
        <v>46133</v>
      </c>
      <c r="Y13" s="107">
        <f t="shared" ref="Y13" si="48">Y14+Y15+Y16+Y17+Y18+Y19+Y20+Y21+Y22+Y23+Y24+Y25+Y26+Y27+Y28+Y29+Y30</f>
        <v>50593</v>
      </c>
      <c r="Z13" s="107">
        <f t="shared" ref="Z13" si="49">Z14+Z15+Z16+Z17+Z18+Z19+Z20+Z21+Z22+Z23+Z24+Z25+Z26+Z27+Z28+Z29+Z30</f>
        <v>54353</v>
      </c>
      <c r="AA13" s="107">
        <f t="shared" ref="AA13" si="50">AA14+AA15+AA16+AA17+AA18+AA19+AA20+AA21+AA22+AA23+AA24+AA25+AA26+AA27+AA28+AA29+AA30</f>
        <v>54353</v>
      </c>
      <c r="AB13" s="107">
        <f t="shared" ref="AB13" si="51">AB14+AB15+AB16+AB17+AB18+AB19+AB20+AB21+AB22+AB23+AB24+AB25+AB26+AB27+AB28+AB29+AB30</f>
        <v>42973</v>
      </c>
      <c r="AC13" s="107">
        <f t="shared" ref="AC13" si="52">AC14+AC15+AC16+AC17+AC18+AC19+AC20+AC21+AC22+AC23+AC24+AC25+AC26+AC27+AC28+AC29+AC30</f>
        <v>42973</v>
      </c>
      <c r="AD13" s="107">
        <f t="shared" ref="AD13" si="53">AD14+AD15+AD16+AD17+AD18+AD19+AD20+AD21+AD22+AD23+AD24+AD25+AD26+AD27+AD28+AD29+AD30</f>
        <v>46233</v>
      </c>
      <c r="AE13" s="107">
        <f t="shared" ref="AE13" si="54">AE14+AE15+AE16+AE17+AE18+AE19+AE20+AE21+AE22+AE23+AE24+AE25+AE26+AE27+AE28+AE29+AE30</f>
        <v>50593</v>
      </c>
      <c r="AF13" s="107">
        <f t="shared" ref="AF13" si="55">AF14+AF15+AF16+AF17+AF18+AF19+AF20+AF21+AF22+AF23+AF24+AF25+AF26+AF27+AF28+AF29+AF30</f>
        <v>54353</v>
      </c>
      <c r="AG13" s="107">
        <f t="shared" ref="AG13" si="56">AG14+AG15+AG16+AG17+AG18+AG19+AG20+AG21+AG22+AG23+AG24+AG25+AG26+AG27+AG28+AG29+AG30</f>
        <v>54353</v>
      </c>
      <c r="AH13" s="107">
        <f t="shared" ref="AH13" si="57">AH14+AH15+AH16+AH17+AH18+AH19+AH20+AH21+AH22+AH23+AH24+AH25+AH26+AH27+AH28+AH29+AH30</f>
        <v>42973</v>
      </c>
      <c r="AI13" s="107">
        <f t="shared" ref="AI13" si="58">AI14+AI15+AI16+AI17+AI18+AI19+AI20+AI21+AI22+AI23+AI24+AI25+AI26+AI27+AI28+AI29+AI30</f>
        <v>42973</v>
      </c>
      <c r="AJ13" s="107">
        <f t="shared" ref="AJ13" si="59">AJ14+AJ15+AJ16+AJ17+AJ18+AJ19+AJ20+AJ21+AJ22+AJ23+AJ24+AJ25+AJ26+AJ27+AJ28+AJ29+AJ30</f>
        <v>46133</v>
      </c>
      <c r="AK13" s="107">
        <f t="shared" ref="AK13" si="60">AK14+AK15+AK16+AK17+AK18+AK19+AK20+AK21+AK22+AK23+AK24+AK25+AK26+AK27+AK28+AK29+AK30</f>
        <v>50593</v>
      </c>
      <c r="AL13" s="107">
        <f t="shared" ref="AL13" si="61">AL14+AL15+AL16+AL17+AL18+AL19+AL20+AL21+AL22+AL23+AL24+AL25+AL26+AL27+AL28+AL29+AL30</f>
        <v>54353</v>
      </c>
      <c r="AM13" s="107">
        <f t="shared" ref="AM13" si="62">AM14+AM15+AM16+AM17+AM18+AM19+AM20+AM21+AM22+AM23+AM24+AM25+AM26+AM27+AM28+AM29+AM30</f>
        <v>54353</v>
      </c>
      <c r="AN13" s="108"/>
      <c r="AO13" s="108"/>
      <c r="AQ13" s="9"/>
      <c r="AR13" s="21">
        <f t="shared" si="32"/>
        <v>773406.66666666663</v>
      </c>
      <c r="AS13" s="21">
        <f t="shared" si="33"/>
        <v>332472</v>
      </c>
      <c r="AT13" s="21">
        <f t="shared" si="34"/>
        <v>1105878.6666666665</v>
      </c>
      <c r="AU13" s="21">
        <f t="shared" si="35"/>
        <v>687812</v>
      </c>
    </row>
    <row r="14" spans="1:68" ht="46.5">
      <c r="A14" s="1" t="s">
        <v>100</v>
      </c>
      <c r="B14" s="9">
        <v>1</v>
      </c>
      <c r="C14" s="28" t="s">
        <v>130</v>
      </c>
      <c r="D14" s="17">
        <v>0</v>
      </c>
      <c r="E14" s="17">
        <f t="shared" ref="E14:AM14" si="63">E55</f>
        <v>0</v>
      </c>
      <c r="F14" s="17">
        <f t="shared" si="63"/>
        <v>0</v>
      </c>
      <c r="G14" s="17">
        <f t="shared" si="63"/>
        <v>0</v>
      </c>
      <c r="H14" s="17">
        <f t="shared" si="63"/>
        <v>1586.6666666666667</v>
      </c>
      <c r="I14" s="17">
        <f t="shared" si="63"/>
        <v>4760</v>
      </c>
      <c r="J14" s="17">
        <f t="shared" si="63"/>
        <v>7000</v>
      </c>
      <c r="K14" s="17">
        <f t="shared" si="63"/>
        <v>8400</v>
      </c>
      <c r="L14" s="17">
        <f t="shared" si="63"/>
        <v>11200</v>
      </c>
      <c r="M14" s="17">
        <f t="shared" si="63"/>
        <v>14000</v>
      </c>
      <c r="N14" s="17">
        <f t="shared" si="63"/>
        <v>16800</v>
      </c>
      <c r="O14" s="17">
        <f t="shared" si="63"/>
        <v>19600</v>
      </c>
      <c r="P14" s="17">
        <f t="shared" si="63"/>
        <v>20860</v>
      </c>
      <c r="Q14" s="17">
        <f t="shared" si="63"/>
        <v>17880</v>
      </c>
      <c r="R14" s="17">
        <f t="shared" si="63"/>
        <v>18480</v>
      </c>
      <c r="S14" s="17">
        <f t="shared" si="63"/>
        <v>27720</v>
      </c>
      <c r="T14" s="17">
        <f t="shared" si="63"/>
        <v>15800</v>
      </c>
      <c r="U14" s="17">
        <f t="shared" si="63"/>
        <v>15800</v>
      </c>
      <c r="V14" s="17">
        <f t="shared" si="63"/>
        <v>22120</v>
      </c>
      <c r="W14" s="17">
        <f t="shared" si="63"/>
        <v>22120</v>
      </c>
      <c r="X14" s="17">
        <f t="shared" si="63"/>
        <v>25280</v>
      </c>
      <c r="Y14" s="17">
        <f t="shared" si="63"/>
        <v>29340</v>
      </c>
      <c r="Z14" s="17">
        <f t="shared" si="63"/>
        <v>33400</v>
      </c>
      <c r="AA14" s="17">
        <f t="shared" si="63"/>
        <v>33400</v>
      </c>
      <c r="AB14" s="17">
        <f t="shared" si="63"/>
        <v>22120</v>
      </c>
      <c r="AC14" s="17">
        <f t="shared" si="63"/>
        <v>22120</v>
      </c>
      <c r="AD14" s="17">
        <f t="shared" si="63"/>
        <v>25280</v>
      </c>
      <c r="AE14" s="17">
        <f t="shared" si="63"/>
        <v>29340</v>
      </c>
      <c r="AF14" s="17">
        <f t="shared" si="63"/>
        <v>33400</v>
      </c>
      <c r="AG14" s="17">
        <f t="shared" si="63"/>
        <v>33400</v>
      </c>
      <c r="AH14" s="17">
        <f t="shared" si="63"/>
        <v>22120</v>
      </c>
      <c r="AI14" s="17">
        <f t="shared" si="63"/>
        <v>22120</v>
      </c>
      <c r="AJ14" s="17">
        <f t="shared" si="63"/>
        <v>25280</v>
      </c>
      <c r="AK14" s="17">
        <f t="shared" si="63"/>
        <v>29340</v>
      </c>
      <c r="AL14" s="17">
        <f t="shared" si="63"/>
        <v>33400</v>
      </c>
      <c r="AM14" s="17">
        <f t="shared" si="63"/>
        <v>33400</v>
      </c>
      <c r="AN14" s="15"/>
      <c r="AO14" s="15"/>
      <c r="AP14" s="1">
        <f>D14+E14</f>
        <v>0</v>
      </c>
      <c r="AQ14" s="29">
        <f>SUM(F14:AA14)</f>
        <v>365546.66666666669</v>
      </c>
      <c r="AR14" s="21">
        <f t="shared" si="32"/>
        <v>199886.66666666669</v>
      </c>
      <c r="AS14" s="21">
        <f t="shared" si="33"/>
        <v>165660</v>
      </c>
      <c r="AT14" s="21">
        <f t="shared" si="34"/>
        <v>365546.66666666669</v>
      </c>
      <c r="AU14" s="21">
        <f t="shared" si="35"/>
        <v>282200</v>
      </c>
    </row>
    <row r="15" spans="1:68" ht="33">
      <c r="A15" s="1" t="s">
        <v>100</v>
      </c>
      <c r="B15" s="9">
        <v>2</v>
      </c>
      <c r="C15" s="28" t="s">
        <v>131</v>
      </c>
      <c r="D15" s="17"/>
      <c r="E15" s="17"/>
      <c r="F15" s="17"/>
      <c r="G15" s="17">
        <v>1300</v>
      </c>
      <c r="H15" s="17">
        <v>4500</v>
      </c>
      <c r="I15" s="17">
        <v>5300</v>
      </c>
      <c r="J15" s="17">
        <v>3800</v>
      </c>
      <c r="K15" s="17"/>
      <c r="L15" s="17">
        <v>4200</v>
      </c>
      <c r="M15" s="17"/>
      <c r="N15" s="17">
        <v>1900</v>
      </c>
      <c r="O15" s="17"/>
      <c r="P15" s="17">
        <v>800</v>
      </c>
      <c r="Q15" s="17">
        <v>2400</v>
      </c>
      <c r="R15" s="17"/>
      <c r="S15" s="17"/>
      <c r="T15" s="17"/>
      <c r="U15" s="17">
        <v>3800</v>
      </c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5"/>
      <c r="AO15" s="15"/>
      <c r="AQ15" s="29"/>
      <c r="AR15" s="21"/>
      <c r="AS15" s="21"/>
      <c r="AT15" s="21"/>
      <c r="AU15" s="21"/>
    </row>
    <row r="16" spans="1:68" ht="18">
      <c r="A16" s="85"/>
      <c r="B16" s="9">
        <v>3</v>
      </c>
      <c r="C16" s="28" t="s">
        <v>34</v>
      </c>
      <c r="D16" s="17">
        <f>D67</f>
        <v>0</v>
      </c>
      <c r="E16" s="17">
        <f>E67</f>
        <v>0</v>
      </c>
      <c r="F16" s="17">
        <f t="shared" ref="F16:Q16" si="64">F67</f>
        <v>2500</v>
      </c>
      <c r="G16" s="17">
        <f t="shared" si="64"/>
        <v>27500</v>
      </c>
      <c r="H16" s="17">
        <f t="shared" si="64"/>
        <v>27500</v>
      </c>
      <c r="I16" s="17">
        <f t="shared" si="64"/>
        <v>27500</v>
      </c>
      <c r="J16" s="17">
        <f t="shared" si="64"/>
        <v>27500</v>
      </c>
      <c r="K16" s="17">
        <f t="shared" si="64"/>
        <v>27500</v>
      </c>
      <c r="L16" s="17">
        <f t="shared" si="64"/>
        <v>27500</v>
      </c>
      <c r="M16" s="17">
        <f t="shared" si="64"/>
        <v>27500</v>
      </c>
      <c r="N16" s="17">
        <f t="shared" si="64"/>
        <v>27500</v>
      </c>
      <c r="O16" s="17">
        <f t="shared" si="64"/>
        <v>27500</v>
      </c>
      <c r="P16" s="17">
        <f t="shared" si="64"/>
        <v>27500</v>
      </c>
      <c r="Q16" s="17">
        <f t="shared" si="64"/>
        <v>27500</v>
      </c>
      <c r="R16" s="17">
        <f t="shared" ref="R16:AM16" si="65">P67</f>
        <v>27500</v>
      </c>
      <c r="S16" s="17">
        <f t="shared" si="65"/>
        <v>27500</v>
      </c>
      <c r="T16" s="17">
        <f t="shared" si="65"/>
        <v>27500</v>
      </c>
      <c r="U16" s="17">
        <f t="shared" si="65"/>
        <v>27500</v>
      </c>
      <c r="V16" s="17">
        <f t="shared" si="65"/>
        <v>27500</v>
      </c>
      <c r="W16" s="17">
        <f t="shared" si="65"/>
        <v>27500</v>
      </c>
      <c r="X16" s="17">
        <f t="shared" si="65"/>
        <v>16953</v>
      </c>
      <c r="Y16" s="17">
        <f t="shared" si="65"/>
        <v>16953</v>
      </c>
      <c r="Z16" s="17">
        <f t="shared" si="65"/>
        <v>16953</v>
      </c>
      <c r="AA16" s="17">
        <f t="shared" si="65"/>
        <v>16953</v>
      </c>
      <c r="AB16" s="17">
        <f t="shared" si="65"/>
        <v>16953</v>
      </c>
      <c r="AC16" s="17">
        <f t="shared" si="65"/>
        <v>16953</v>
      </c>
      <c r="AD16" s="17">
        <f t="shared" si="65"/>
        <v>16953</v>
      </c>
      <c r="AE16" s="17">
        <f t="shared" si="65"/>
        <v>16953</v>
      </c>
      <c r="AF16" s="17">
        <f t="shared" si="65"/>
        <v>16953</v>
      </c>
      <c r="AG16" s="17">
        <f t="shared" si="65"/>
        <v>16953</v>
      </c>
      <c r="AH16" s="17">
        <f t="shared" si="65"/>
        <v>16953</v>
      </c>
      <c r="AI16" s="17">
        <f t="shared" si="65"/>
        <v>16953</v>
      </c>
      <c r="AJ16" s="17">
        <f t="shared" si="65"/>
        <v>16953</v>
      </c>
      <c r="AK16" s="17">
        <f t="shared" si="65"/>
        <v>16953</v>
      </c>
      <c r="AL16" s="17">
        <f t="shared" si="65"/>
        <v>16953</v>
      </c>
      <c r="AM16" s="17">
        <f t="shared" si="65"/>
        <v>16953</v>
      </c>
      <c r="AN16" s="15"/>
      <c r="AO16" s="15"/>
      <c r="AP16" s="1">
        <f>AR16</f>
        <v>415000</v>
      </c>
      <c r="AQ16" s="29">
        <f>AS16</f>
        <v>122812</v>
      </c>
      <c r="AR16" s="21">
        <f>SUM(D16:U16)</f>
        <v>415000</v>
      </c>
      <c r="AS16" s="21">
        <f>SUM(V16:AA16)</f>
        <v>122812</v>
      </c>
      <c r="AT16" s="21">
        <f>AR16+AS16</f>
        <v>537812</v>
      </c>
      <c r="AU16" s="21">
        <f>SUM(P16:AA16)</f>
        <v>287812</v>
      </c>
    </row>
    <row r="17" spans="2:47" ht="18">
      <c r="B17" s="9">
        <v>4</v>
      </c>
      <c r="C17" s="28" t="s">
        <v>103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3">
        <v>0</v>
      </c>
      <c r="X17" s="23">
        <v>0</v>
      </c>
      <c r="Y17" s="23">
        <v>0</v>
      </c>
      <c r="Z17" s="19">
        <v>0</v>
      </c>
      <c r="AA17" s="20">
        <v>0</v>
      </c>
      <c r="AB17" s="23">
        <v>0</v>
      </c>
      <c r="AC17" s="23">
        <v>0</v>
      </c>
      <c r="AD17" s="23">
        <v>0</v>
      </c>
      <c r="AE17" s="23">
        <v>0</v>
      </c>
      <c r="AF17" s="19">
        <v>0</v>
      </c>
      <c r="AG17" s="20">
        <v>0</v>
      </c>
      <c r="AH17" s="23">
        <v>0</v>
      </c>
      <c r="AI17" s="23">
        <v>0</v>
      </c>
      <c r="AJ17" s="23">
        <v>0</v>
      </c>
      <c r="AK17" s="23">
        <v>0</v>
      </c>
      <c r="AL17" s="19">
        <v>0</v>
      </c>
      <c r="AM17" s="20">
        <v>0</v>
      </c>
      <c r="AN17" s="15"/>
      <c r="AO17" s="15"/>
      <c r="AQ17" s="29"/>
      <c r="AR17" s="21">
        <f>SUM(D17:U17)</f>
        <v>0</v>
      </c>
      <c r="AS17" s="21">
        <f>SUM(V17:AA17)</f>
        <v>0</v>
      </c>
      <c r="AT17" s="21">
        <f>AR17+AS17</f>
        <v>0</v>
      </c>
      <c r="AU17" s="21">
        <f>SUM(P17:AA17)</f>
        <v>0</v>
      </c>
    </row>
    <row r="18" spans="2:47" ht="33">
      <c r="B18" s="9">
        <v>5</v>
      </c>
      <c r="C18" s="28" t="s">
        <v>102</v>
      </c>
      <c r="D18" s="17"/>
      <c r="E18" s="17">
        <v>0</v>
      </c>
      <c r="F18" s="17">
        <f>2*1200</f>
        <v>2400</v>
      </c>
      <c r="G18" s="17">
        <v>1200</v>
      </c>
      <c r="H18" s="17">
        <f t="shared" ref="H18:AM18" si="66">G18</f>
        <v>1200</v>
      </c>
      <c r="I18" s="17">
        <f t="shared" si="66"/>
        <v>1200</v>
      </c>
      <c r="J18" s="17">
        <f t="shared" si="66"/>
        <v>1200</v>
      </c>
      <c r="K18" s="17">
        <f t="shared" si="66"/>
        <v>1200</v>
      </c>
      <c r="L18" s="17">
        <f t="shared" si="66"/>
        <v>1200</v>
      </c>
      <c r="M18" s="17">
        <f t="shared" si="66"/>
        <v>1200</v>
      </c>
      <c r="N18" s="17">
        <f t="shared" si="66"/>
        <v>1200</v>
      </c>
      <c r="O18" s="17">
        <f t="shared" si="66"/>
        <v>1200</v>
      </c>
      <c r="P18" s="17">
        <f t="shared" si="66"/>
        <v>1200</v>
      </c>
      <c r="Q18" s="17">
        <f t="shared" si="66"/>
        <v>1200</v>
      </c>
      <c r="R18" s="17">
        <f t="shared" si="66"/>
        <v>1200</v>
      </c>
      <c r="S18" s="17">
        <f t="shared" si="66"/>
        <v>1200</v>
      </c>
      <c r="T18" s="17">
        <f t="shared" si="66"/>
        <v>1200</v>
      </c>
      <c r="U18" s="17">
        <f t="shared" si="66"/>
        <v>1200</v>
      </c>
      <c r="V18" s="17">
        <f t="shared" si="66"/>
        <v>1200</v>
      </c>
      <c r="W18" s="17">
        <f t="shared" si="66"/>
        <v>1200</v>
      </c>
      <c r="X18" s="17">
        <f t="shared" si="66"/>
        <v>1200</v>
      </c>
      <c r="Y18" s="17">
        <f t="shared" si="66"/>
        <v>1200</v>
      </c>
      <c r="Z18" s="17">
        <f t="shared" si="66"/>
        <v>1200</v>
      </c>
      <c r="AA18" s="17">
        <f t="shared" si="66"/>
        <v>1200</v>
      </c>
      <c r="AB18" s="17">
        <f t="shared" si="66"/>
        <v>1200</v>
      </c>
      <c r="AC18" s="17">
        <f t="shared" si="66"/>
        <v>1200</v>
      </c>
      <c r="AD18" s="17">
        <f t="shared" si="66"/>
        <v>1200</v>
      </c>
      <c r="AE18" s="17">
        <f t="shared" si="66"/>
        <v>1200</v>
      </c>
      <c r="AF18" s="17">
        <f t="shared" si="66"/>
        <v>1200</v>
      </c>
      <c r="AG18" s="17">
        <f t="shared" si="66"/>
        <v>1200</v>
      </c>
      <c r="AH18" s="17">
        <f t="shared" si="66"/>
        <v>1200</v>
      </c>
      <c r="AI18" s="17">
        <f t="shared" si="66"/>
        <v>1200</v>
      </c>
      <c r="AJ18" s="17">
        <f t="shared" si="66"/>
        <v>1200</v>
      </c>
      <c r="AK18" s="17">
        <f t="shared" si="66"/>
        <v>1200</v>
      </c>
      <c r="AL18" s="17">
        <f t="shared" si="66"/>
        <v>1200</v>
      </c>
      <c r="AM18" s="17">
        <f t="shared" si="66"/>
        <v>1200</v>
      </c>
      <c r="AN18" s="15"/>
      <c r="AO18" s="15"/>
      <c r="AP18" s="1">
        <f>SUM(D18:O18)</f>
        <v>13200</v>
      </c>
      <c r="AQ18" s="29">
        <f>SUM(P18:AA18)</f>
        <v>14400</v>
      </c>
      <c r="AR18" s="21">
        <f>SUM(D18:U18)</f>
        <v>20400</v>
      </c>
      <c r="AS18" s="21">
        <f>SUM(V18:AA18)</f>
        <v>7200</v>
      </c>
      <c r="AT18" s="21">
        <f>AR18+AS18</f>
        <v>27600</v>
      </c>
      <c r="AU18" s="21">
        <f>SUM(P18:AA18)</f>
        <v>14400</v>
      </c>
    </row>
    <row r="19" spans="2:47" ht="18">
      <c r="B19" s="9">
        <v>6</v>
      </c>
      <c r="C19" s="30" t="s">
        <v>101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f t="shared" ref="P19:U19" si="67">O19</f>
        <v>0</v>
      </c>
      <c r="Q19" s="17">
        <f t="shared" si="67"/>
        <v>0</v>
      </c>
      <c r="R19" s="17">
        <f t="shared" si="67"/>
        <v>0</v>
      </c>
      <c r="S19" s="17">
        <f t="shared" si="67"/>
        <v>0</v>
      </c>
      <c r="T19" s="17">
        <f t="shared" si="67"/>
        <v>0</v>
      </c>
      <c r="U19" s="17">
        <f t="shared" si="67"/>
        <v>0</v>
      </c>
      <c r="V19" s="17">
        <f t="shared" ref="V19:AA19" si="68">U19</f>
        <v>0</v>
      </c>
      <c r="W19" s="17">
        <f t="shared" si="68"/>
        <v>0</v>
      </c>
      <c r="X19" s="17">
        <f t="shared" si="68"/>
        <v>0</v>
      </c>
      <c r="Y19" s="17">
        <f t="shared" si="68"/>
        <v>0</v>
      </c>
      <c r="Z19" s="17">
        <f t="shared" si="68"/>
        <v>0</v>
      </c>
      <c r="AA19" s="17">
        <f t="shared" si="68"/>
        <v>0</v>
      </c>
      <c r="AB19" s="17">
        <f t="shared" ref="AB19" si="69">AA19</f>
        <v>0</v>
      </c>
      <c r="AC19" s="17">
        <f t="shared" ref="AC19" si="70">AB19</f>
        <v>0</v>
      </c>
      <c r="AD19" s="17">
        <f t="shared" ref="AD19" si="71">AC19</f>
        <v>0</v>
      </c>
      <c r="AE19" s="17">
        <f t="shared" ref="AE19" si="72">AD19</f>
        <v>0</v>
      </c>
      <c r="AF19" s="17">
        <f t="shared" ref="AF19" si="73">AE19</f>
        <v>0</v>
      </c>
      <c r="AG19" s="17">
        <f t="shared" ref="AG19" si="74">AF19</f>
        <v>0</v>
      </c>
      <c r="AH19" s="17">
        <f t="shared" ref="AH19" si="75">AG19</f>
        <v>0</v>
      </c>
      <c r="AI19" s="17">
        <f t="shared" ref="AI19" si="76">AH19</f>
        <v>0</v>
      </c>
      <c r="AJ19" s="17">
        <f t="shared" ref="AJ19" si="77">AI19</f>
        <v>0</v>
      </c>
      <c r="AK19" s="17">
        <f t="shared" ref="AK19" si="78">AJ19</f>
        <v>0</v>
      </c>
      <c r="AL19" s="17">
        <f t="shared" ref="AL19" si="79">AK19</f>
        <v>0</v>
      </c>
      <c r="AM19" s="17">
        <f t="shared" ref="AM19" si="80">AL19</f>
        <v>0</v>
      </c>
      <c r="AN19" s="15"/>
      <c r="AO19" s="15"/>
      <c r="AP19" s="1">
        <f>AR19</f>
        <v>0</v>
      </c>
      <c r="AQ19" s="29">
        <f>AS19</f>
        <v>0</v>
      </c>
      <c r="AR19" s="21">
        <f t="shared" ref="AR19:AR44" si="81">SUM(D19:U19)</f>
        <v>0</v>
      </c>
      <c r="AS19" s="21">
        <f t="shared" ref="AS19:AS44" si="82">SUM(V19:AA19)</f>
        <v>0</v>
      </c>
      <c r="AT19" s="21">
        <f t="shared" ref="AT19:AT44" si="83">AR19+AS19</f>
        <v>0</v>
      </c>
      <c r="AU19" s="21">
        <f t="shared" ref="AU19:AU44" si="84">SUM(P19:AA19)</f>
        <v>0</v>
      </c>
    </row>
    <row r="20" spans="2:47" ht="18">
      <c r="B20" s="9">
        <v>7</v>
      </c>
      <c r="C20" s="30" t="s">
        <v>133</v>
      </c>
      <c r="D20" s="17">
        <v>0</v>
      </c>
      <c r="E20" s="17">
        <v>100</v>
      </c>
      <c r="F20" s="17">
        <v>150</v>
      </c>
      <c r="G20" s="17">
        <v>300</v>
      </c>
      <c r="H20" s="17">
        <v>400</v>
      </c>
      <c r="I20" s="17">
        <v>1000</v>
      </c>
      <c r="J20" s="17">
        <v>1100</v>
      </c>
      <c r="K20" s="17">
        <v>1300</v>
      </c>
      <c r="L20" s="17">
        <v>1300</v>
      </c>
      <c r="M20" s="17">
        <v>1400</v>
      </c>
      <c r="N20" s="17">
        <v>1400</v>
      </c>
      <c r="O20" s="17">
        <v>1500</v>
      </c>
      <c r="P20" s="17">
        <v>1500</v>
      </c>
      <c r="Q20" s="17">
        <v>1500</v>
      </c>
      <c r="R20" s="17">
        <v>1500</v>
      </c>
      <c r="S20" s="17">
        <v>1600</v>
      </c>
      <c r="T20" s="17">
        <v>1400</v>
      </c>
      <c r="U20" s="17">
        <v>1400</v>
      </c>
      <c r="V20" s="17">
        <v>1500</v>
      </c>
      <c r="W20" s="17">
        <v>1500</v>
      </c>
      <c r="X20" s="17">
        <v>1500</v>
      </c>
      <c r="Y20" s="17">
        <v>1600</v>
      </c>
      <c r="Z20" s="19">
        <v>1600</v>
      </c>
      <c r="AA20" s="19">
        <v>1600</v>
      </c>
      <c r="AB20" s="17">
        <v>1500</v>
      </c>
      <c r="AC20" s="17">
        <v>1500</v>
      </c>
      <c r="AD20" s="17">
        <v>1600</v>
      </c>
      <c r="AE20" s="17">
        <v>1600</v>
      </c>
      <c r="AF20" s="17">
        <v>1600</v>
      </c>
      <c r="AG20" s="17">
        <v>1600</v>
      </c>
      <c r="AH20" s="17">
        <v>1500</v>
      </c>
      <c r="AI20" s="17">
        <v>1500</v>
      </c>
      <c r="AJ20" s="17">
        <v>1500</v>
      </c>
      <c r="AK20" s="17">
        <v>1600</v>
      </c>
      <c r="AL20" s="17">
        <v>1600</v>
      </c>
      <c r="AM20" s="17">
        <v>1600</v>
      </c>
      <c r="AN20" s="15"/>
      <c r="AO20" s="15"/>
      <c r="AP20" s="1">
        <f>E20</f>
        <v>100</v>
      </c>
      <c r="AQ20" s="29">
        <f>SUM(F20:AA20)</f>
        <v>28050</v>
      </c>
      <c r="AR20" s="21">
        <f t="shared" si="81"/>
        <v>18850</v>
      </c>
      <c r="AS20" s="21">
        <f t="shared" si="82"/>
        <v>9300</v>
      </c>
      <c r="AT20" s="21">
        <f t="shared" si="83"/>
        <v>28150</v>
      </c>
      <c r="AU20" s="21">
        <f t="shared" si="84"/>
        <v>18200</v>
      </c>
    </row>
    <row r="21" spans="2:47" ht="46.5">
      <c r="B21" s="9">
        <v>8</v>
      </c>
      <c r="C21" s="28" t="s">
        <v>134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300</v>
      </c>
      <c r="K21" s="17">
        <v>0</v>
      </c>
      <c r="L21" s="17">
        <v>0</v>
      </c>
      <c r="M21" s="17">
        <v>0</v>
      </c>
      <c r="N21" s="17">
        <v>0</v>
      </c>
      <c r="O21" s="17">
        <v>800</v>
      </c>
      <c r="P21" s="17">
        <v>0</v>
      </c>
      <c r="Q21" s="17">
        <v>0</v>
      </c>
      <c r="R21" s="17">
        <v>0</v>
      </c>
      <c r="S21" s="17">
        <v>300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300</v>
      </c>
      <c r="Z21" s="19">
        <v>0</v>
      </c>
      <c r="AA21" s="20">
        <v>0</v>
      </c>
      <c r="AB21" s="17">
        <v>0</v>
      </c>
      <c r="AC21" s="17">
        <v>0</v>
      </c>
      <c r="AD21" s="17">
        <v>0</v>
      </c>
      <c r="AE21" s="17">
        <v>300</v>
      </c>
      <c r="AF21" s="19">
        <v>0</v>
      </c>
      <c r="AG21" s="20">
        <v>0</v>
      </c>
      <c r="AH21" s="17">
        <v>0</v>
      </c>
      <c r="AI21" s="17">
        <v>0</v>
      </c>
      <c r="AJ21" s="17">
        <v>0</v>
      </c>
      <c r="AK21" s="17">
        <v>300</v>
      </c>
      <c r="AL21" s="19">
        <v>0</v>
      </c>
      <c r="AM21" s="20">
        <v>0</v>
      </c>
      <c r="AN21" s="31"/>
      <c r="AO21" s="15"/>
      <c r="AP21" s="1">
        <v>0</v>
      </c>
      <c r="AQ21" s="29">
        <f>SUM(E21:AA21)</f>
        <v>1700</v>
      </c>
      <c r="AR21" s="21">
        <f>SUM(D21:U21)</f>
        <v>1400</v>
      </c>
      <c r="AS21" s="21">
        <f>SUM(V21:AA21)</f>
        <v>300</v>
      </c>
      <c r="AT21" s="21">
        <f>AR21+AS21</f>
        <v>1700</v>
      </c>
      <c r="AU21" s="21">
        <f>SUM(P21:AA21)</f>
        <v>600</v>
      </c>
    </row>
    <row r="22" spans="2:47" ht="49.5">
      <c r="B22" s="9">
        <v>9</v>
      </c>
      <c r="C22" s="28" t="s">
        <v>135</v>
      </c>
      <c r="D22" s="17"/>
      <c r="E22" s="17"/>
      <c r="F22" s="17"/>
      <c r="G22" s="17">
        <v>700</v>
      </c>
      <c r="H22" s="17"/>
      <c r="I22" s="17"/>
      <c r="J22" s="17">
        <v>300</v>
      </c>
      <c r="K22" s="17"/>
      <c r="L22" s="17"/>
      <c r="M22" s="17">
        <v>500</v>
      </c>
      <c r="N22" s="17"/>
      <c r="O22" s="17"/>
      <c r="P22" s="17"/>
      <c r="Q22" s="17"/>
      <c r="R22" s="17">
        <v>700</v>
      </c>
      <c r="S22" s="17"/>
      <c r="T22" s="17"/>
      <c r="U22" s="17"/>
      <c r="V22" s="17"/>
      <c r="W22" s="17"/>
      <c r="X22" s="17"/>
      <c r="Y22" s="17"/>
      <c r="Z22" s="19"/>
      <c r="AA22" s="20"/>
      <c r="AB22" s="17"/>
      <c r="AC22" s="17"/>
      <c r="AD22" s="17"/>
      <c r="AE22" s="17"/>
      <c r="AF22" s="19"/>
      <c r="AG22" s="20"/>
      <c r="AH22" s="17"/>
      <c r="AI22" s="17"/>
      <c r="AJ22" s="17"/>
      <c r="AK22" s="17"/>
      <c r="AL22" s="19"/>
      <c r="AM22" s="20"/>
      <c r="AN22" s="31"/>
      <c r="AO22" s="15"/>
      <c r="AQ22" s="29"/>
      <c r="AR22" s="21"/>
      <c r="AS22" s="21"/>
      <c r="AT22" s="21"/>
      <c r="AU22" s="21"/>
    </row>
    <row r="23" spans="2:47" ht="82.5">
      <c r="B23" s="9">
        <v>10</v>
      </c>
      <c r="C23" s="28" t="s">
        <v>142</v>
      </c>
      <c r="D23" s="17">
        <v>0</v>
      </c>
      <c r="E23" s="17">
        <v>0</v>
      </c>
      <c r="F23" s="17">
        <f>3*1200</f>
        <v>3600</v>
      </c>
      <c r="G23" s="17">
        <v>1200</v>
      </c>
      <c r="H23" s="17">
        <v>1200</v>
      </c>
      <c r="I23" s="17">
        <v>1200</v>
      </c>
      <c r="J23" s="17">
        <v>1200</v>
      </c>
      <c r="K23" s="17">
        <v>1200</v>
      </c>
      <c r="L23" s="17">
        <v>1200</v>
      </c>
      <c r="M23" s="17">
        <v>1200</v>
      </c>
      <c r="N23" s="17">
        <v>1200</v>
      </c>
      <c r="O23" s="17">
        <v>1200</v>
      </c>
      <c r="P23" s="17">
        <v>1200</v>
      </c>
      <c r="Q23" s="17">
        <v>1200</v>
      </c>
      <c r="R23" s="17">
        <v>1200</v>
      </c>
      <c r="S23" s="17">
        <v>1200</v>
      </c>
      <c r="T23" s="17">
        <v>1200</v>
      </c>
      <c r="U23" s="17">
        <v>1200</v>
      </c>
      <c r="V23" s="17">
        <v>1200</v>
      </c>
      <c r="W23" s="17">
        <v>1200</v>
      </c>
      <c r="X23" s="17">
        <v>1200</v>
      </c>
      <c r="Y23" s="17">
        <v>1200</v>
      </c>
      <c r="Z23" s="17">
        <v>1200</v>
      </c>
      <c r="AA23" s="17">
        <v>1200</v>
      </c>
      <c r="AB23" s="17">
        <v>1200</v>
      </c>
      <c r="AC23" s="17">
        <v>1200</v>
      </c>
      <c r="AD23" s="17">
        <v>1200</v>
      </c>
      <c r="AE23" s="17">
        <v>1200</v>
      </c>
      <c r="AF23" s="17">
        <v>1200</v>
      </c>
      <c r="AG23" s="17">
        <v>1200</v>
      </c>
      <c r="AH23" s="17">
        <v>1200</v>
      </c>
      <c r="AI23" s="17">
        <v>1200</v>
      </c>
      <c r="AJ23" s="17">
        <v>1200</v>
      </c>
      <c r="AK23" s="17">
        <v>1200</v>
      </c>
      <c r="AL23" s="17">
        <v>1200</v>
      </c>
      <c r="AM23" s="17">
        <v>1200</v>
      </c>
      <c r="AN23" s="31"/>
      <c r="AO23" s="15"/>
      <c r="AQ23" s="29"/>
      <c r="AR23" s="21"/>
      <c r="AS23" s="21"/>
      <c r="AT23" s="21"/>
      <c r="AU23" s="21"/>
    </row>
    <row r="24" spans="2:47" ht="33">
      <c r="B24" s="9">
        <v>11</v>
      </c>
      <c r="C24" s="28" t="s">
        <v>136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9"/>
      <c r="AA24" s="20"/>
      <c r="AB24" s="17"/>
      <c r="AC24" s="17"/>
      <c r="AD24" s="17"/>
      <c r="AE24" s="17"/>
      <c r="AF24" s="19"/>
      <c r="AG24" s="20"/>
      <c r="AH24" s="17"/>
      <c r="AI24" s="17"/>
      <c r="AJ24" s="17"/>
      <c r="AK24" s="17"/>
      <c r="AL24" s="19"/>
      <c r="AM24" s="20"/>
      <c r="AN24" s="31"/>
      <c r="AO24" s="15"/>
      <c r="AQ24" s="29"/>
      <c r="AR24" s="21"/>
      <c r="AS24" s="21"/>
      <c r="AT24" s="21"/>
      <c r="AU24" s="21"/>
    </row>
    <row r="25" spans="2:47" ht="18">
      <c r="B25" s="9">
        <v>12</v>
      </c>
      <c r="C25" s="28" t="s">
        <v>137</v>
      </c>
      <c r="D25" s="17">
        <v>0</v>
      </c>
      <c r="E25" s="17">
        <v>500</v>
      </c>
      <c r="F25" s="17">
        <v>0</v>
      </c>
      <c r="G25" s="17">
        <v>500</v>
      </c>
      <c r="H25" s="17">
        <v>0</v>
      </c>
      <c r="I25" s="17">
        <v>500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500</v>
      </c>
      <c r="R25" s="17">
        <v>0</v>
      </c>
      <c r="S25" s="17">
        <v>0</v>
      </c>
      <c r="T25" s="17">
        <v>0</v>
      </c>
      <c r="U25" s="17">
        <v>0</v>
      </c>
      <c r="V25" s="17"/>
      <c r="W25" s="17">
        <v>0</v>
      </c>
      <c r="X25" s="17">
        <v>0</v>
      </c>
      <c r="Y25" s="17">
        <v>0</v>
      </c>
      <c r="Z25" s="19">
        <v>0</v>
      </c>
      <c r="AA25" s="20">
        <v>0</v>
      </c>
      <c r="AB25" s="17"/>
      <c r="AC25" s="17">
        <v>0</v>
      </c>
      <c r="AD25" s="17">
        <v>0</v>
      </c>
      <c r="AE25" s="17">
        <v>0</v>
      </c>
      <c r="AF25" s="19">
        <v>0</v>
      </c>
      <c r="AG25" s="20">
        <v>0</v>
      </c>
      <c r="AH25" s="17"/>
      <c r="AI25" s="17">
        <v>0</v>
      </c>
      <c r="AJ25" s="17">
        <v>0</v>
      </c>
      <c r="AK25" s="17">
        <v>0</v>
      </c>
      <c r="AL25" s="19">
        <v>0</v>
      </c>
      <c r="AM25" s="20">
        <v>0</v>
      </c>
      <c r="AN25" s="15"/>
      <c r="AO25" s="15"/>
      <c r="AP25" s="1">
        <f>E25+G25+I25</f>
        <v>1500</v>
      </c>
      <c r="AQ25" s="29">
        <f>Q25</f>
        <v>500</v>
      </c>
      <c r="AR25" s="21">
        <f>SUM(D25:U25)</f>
        <v>2000</v>
      </c>
      <c r="AS25" s="21">
        <f t="shared" si="82"/>
        <v>0</v>
      </c>
      <c r="AT25" s="21">
        <f t="shared" si="83"/>
        <v>2000</v>
      </c>
      <c r="AU25" s="21">
        <f t="shared" si="84"/>
        <v>500</v>
      </c>
    </row>
    <row r="26" spans="2:47" ht="33">
      <c r="B26" s="9">
        <v>13</v>
      </c>
      <c r="C26" s="28" t="s">
        <v>138</v>
      </c>
      <c r="D26" s="17"/>
      <c r="E26" s="17"/>
      <c r="F26" s="17">
        <v>1200</v>
      </c>
      <c r="G26" s="17"/>
      <c r="H26" s="17">
        <v>2400</v>
      </c>
      <c r="I26" s="17"/>
      <c r="J26" s="17"/>
      <c r="K26" s="17"/>
      <c r="L26" s="17"/>
      <c r="M26" s="17"/>
      <c r="N26" s="17"/>
      <c r="O26" s="17"/>
      <c r="P26" s="17">
        <v>40000</v>
      </c>
      <c r="Q26" s="17"/>
      <c r="R26" s="17"/>
      <c r="S26" s="17"/>
      <c r="T26" s="17"/>
      <c r="U26" s="17"/>
      <c r="V26" s="17"/>
      <c r="W26" s="17">
        <v>20000</v>
      </c>
      <c r="X26" s="17"/>
      <c r="Y26" s="17"/>
      <c r="Z26" s="19"/>
      <c r="AA26" s="20"/>
      <c r="AB26" s="17"/>
      <c r="AC26" s="17"/>
      <c r="AD26" s="17"/>
      <c r="AE26" s="17"/>
      <c r="AF26" s="19"/>
      <c r="AG26" s="20"/>
      <c r="AH26" s="17"/>
      <c r="AI26" s="17"/>
      <c r="AJ26" s="17"/>
      <c r="AK26" s="17"/>
      <c r="AL26" s="19"/>
      <c r="AM26" s="20"/>
      <c r="AN26" s="15"/>
      <c r="AO26" s="15"/>
      <c r="AQ26" s="29"/>
      <c r="AR26" s="21"/>
      <c r="AS26" s="21"/>
      <c r="AT26" s="21"/>
      <c r="AU26" s="21"/>
    </row>
    <row r="27" spans="2:47" ht="33">
      <c r="B27" s="9">
        <v>14</v>
      </c>
      <c r="C27" s="28" t="s">
        <v>139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9"/>
      <c r="AA27" s="20"/>
      <c r="AB27" s="17"/>
      <c r="AC27" s="17"/>
      <c r="AD27" s="17"/>
      <c r="AE27" s="17"/>
      <c r="AF27" s="19"/>
      <c r="AG27" s="20"/>
      <c r="AH27" s="17"/>
      <c r="AI27" s="17"/>
      <c r="AJ27" s="17"/>
      <c r="AK27" s="17"/>
      <c r="AL27" s="19"/>
      <c r="AM27" s="20"/>
      <c r="AN27" s="15"/>
      <c r="AO27" s="15"/>
      <c r="AQ27" s="29"/>
      <c r="AR27" s="21"/>
      <c r="AS27" s="21"/>
      <c r="AT27" s="21"/>
      <c r="AU27" s="21"/>
    </row>
    <row r="28" spans="2:47" ht="18">
      <c r="B28" s="9">
        <v>15</v>
      </c>
      <c r="C28" s="28" t="s">
        <v>104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9"/>
      <c r="AA28" s="20"/>
      <c r="AB28" s="17"/>
      <c r="AC28" s="17"/>
      <c r="AD28" s="17"/>
      <c r="AE28" s="17"/>
      <c r="AF28" s="19"/>
      <c r="AG28" s="20"/>
      <c r="AH28" s="17"/>
      <c r="AI28" s="17"/>
      <c r="AJ28" s="17"/>
      <c r="AK28" s="17"/>
      <c r="AL28" s="19"/>
      <c r="AM28" s="20"/>
      <c r="AN28" s="15"/>
      <c r="AO28" s="15"/>
      <c r="AQ28" s="29"/>
      <c r="AR28" s="21"/>
      <c r="AS28" s="21"/>
      <c r="AT28" s="21"/>
      <c r="AU28" s="21"/>
    </row>
    <row r="29" spans="2:47" ht="33">
      <c r="B29" s="9">
        <v>16</v>
      </c>
      <c r="C29" s="28" t="s">
        <v>140</v>
      </c>
      <c r="D29" s="17">
        <v>0</v>
      </c>
      <c r="E29" s="17">
        <v>0</v>
      </c>
      <c r="F29" s="17">
        <v>6000</v>
      </c>
      <c r="G29" s="17">
        <v>5000</v>
      </c>
      <c r="H29" s="17">
        <v>2000</v>
      </c>
      <c r="I29" s="17">
        <v>1000</v>
      </c>
      <c r="J29" s="17">
        <v>1000</v>
      </c>
      <c r="K29" s="17">
        <v>1000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9"/>
      <c r="AA29" s="20"/>
      <c r="AB29" s="17">
        <v>0</v>
      </c>
      <c r="AC29" s="17">
        <v>0</v>
      </c>
      <c r="AD29" s="17">
        <v>0</v>
      </c>
      <c r="AE29" s="17">
        <v>0</v>
      </c>
      <c r="AF29" s="19"/>
      <c r="AG29" s="20"/>
      <c r="AH29" s="17">
        <v>0</v>
      </c>
      <c r="AI29" s="17">
        <v>0</v>
      </c>
      <c r="AJ29" s="17">
        <v>0</v>
      </c>
      <c r="AK29" s="17">
        <v>0</v>
      </c>
      <c r="AL29" s="19"/>
      <c r="AM29" s="20"/>
      <c r="AN29" s="15"/>
      <c r="AO29" s="15"/>
      <c r="AP29" s="1">
        <f>E29</f>
        <v>0</v>
      </c>
      <c r="AQ29" s="32">
        <v>0</v>
      </c>
      <c r="AR29" s="21">
        <f t="shared" si="81"/>
        <v>16000</v>
      </c>
      <c r="AS29" s="21">
        <f t="shared" si="82"/>
        <v>0</v>
      </c>
      <c r="AT29" s="21">
        <f t="shared" si="83"/>
        <v>16000</v>
      </c>
      <c r="AU29" s="21">
        <f t="shared" si="84"/>
        <v>0</v>
      </c>
    </row>
    <row r="30" spans="2:47" ht="73.5">
      <c r="B30" s="9">
        <v>17</v>
      </c>
      <c r="C30" s="28" t="s">
        <v>146</v>
      </c>
      <c r="D30" s="17">
        <v>0</v>
      </c>
      <c r="E30" s="17">
        <v>2000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470</v>
      </c>
      <c r="P30" s="17">
        <v>0</v>
      </c>
      <c r="Q30" s="17">
        <v>2000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9">
        <v>0</v>
      </c>
      <c r="AA30" s="20"/>
      <c r="AB30" s="17">
        <v>0</v>
      </c>
      <c r="AC30" s="17">
        <v>0</v>
      </c>
      <c r="AD30" s="17">
        <v>0</v>
      </c>
      <c r="AE30" s="17">
        <v>0</v>
      </c>
      <c r="AF30" s="19">
        <v>0</v>
      </c>
      <c r="AG30" s="20"/>
      <c r="AH30" s="17">
        <v>0</v>
      </c>
      <c r="AI30" s="17">
        <v>0</v>
      </c>
      <c r="AJ30" s="17">
        <v>0</v>
      </c>
      <c r="AK30" s="17">
        <v>0</v>
      </c>
      <c r="AL30" s="19">
        <v>0</v>
      </c>
      <c r="AM30" s="20"/>
      <c r="AN30" s="15"/>
      <c r="AO30" s="15"/>
      <c r="AP30" s="1">
        <f>E30+O30</f>
        <v>2470</v>
      </c>
      <c r="AQ30" s="29">
        <f>Q30</f>
        <v>2000</v>
      </c>
      <c r="AR30" s="21">
        <f>SUM(D30:U30)</f>
        <v>4470</v>
      </c>
      <c r="AS30" s="21">
        <f>SUM(V30:AA30)</f>
        <v>0</v>
      </c>
      <c r="AT30" s="21">
        <f>AR30+AS30</f>
        <v>4470</v>
      </c>
      <c r="AU30" s="21">
        <f>SUM(P30:AA30)</f>
        <v>2000</v>
      </c>
    </row>
    <row r="31" spans="2:47" ht="18">
      <c r="B31" s="62" t="s">
        <v>35</v>
      </c>
      <c r="C31" s="94" t="s">
        <v>107</v>
      </c>
      <c r="D31" s="17">
        <v>0</v>
      </c>
      <c r="E31" s="17">
        <v>0</v>
      </c>
      <c r="F31" s="17">
        <f>F32+F33</f>
        <v>61000</v>
      </c>
      <c r="G31" s="17">
        <f t="shared" ref="G31:AA31" si="85">G32+G33</f>
        <v>12600</v>
      </c>
      <c r="H31" s="17">
        <f t="shared" si="85"/>
        <v>8000</v>
      </c>
      <c r="I31" s="17">
        <f t="shared" si="85"/>
        <v>41681</v>
      </c>
      <c r="J31" s="17">
        <f t="shared" si="85"/>
        <v>0</v>
      </c>
      <c r="K31" s="17">
        <f t="shared" si="85"/>
        <v>0</v>
      </c>
      <c r="L31" s="17">
        <f t="shared" si="85"/>
        <v>0</v>
      </c>
      <c r="M31" s="17">
        <f t="shared" si="85"/>
        <v>0</v>
      </c>
      <c r="N31" s="17">
        <f t="shared" si="85"/>
        <v>0</v>
      </c>
      <c r="O31" s="17">
        <f t="shared" si="85"/>
        <v>0</v>
      </c>
      <c r="P31" s="17">
        <f t="shared" si="85"/>
        <v>0</v>
      </c>
      <c r="Q31" s="17">
        <f t="shared" si="85"/>
        <v>0</v>
      </c>
      <c r="R31" s="17">
        <f t="shared" si="85"/>
        <v>0</v>
      </c>
      <c r="S31" s="17">
        <f t="shared" si="85"/>
        <v>0</v>
      </c>
      <c r="T31" s="17">
        <f t="shared" si="85"/>
        <v>0</v>
      </c>
      <c r="U31" s="17">
        <f t="shared" si="85"/>
        <v>0</v>
      </c>
      <c r="V31" s="17">
        <f t="shared" si="85"/>
        <v>0</v>
      </c>
      <c r="W31" s="17">
        <f t="shared" si="85"/>
        <v>0</v>
      </c>
      <c r="X31" s="17">
        <f t="shared" si="85"/>
        <v>0</v>
      </c>
      <c r="Y31" s="17">
        <f t="shared" si="85"/>
        <v>0</v>
      </c>
      <c r="Z31" s="17">
        <f t="shared" si="85"/>
        <v>0</v>
      </c>
      <c r="AA31" s="17">
        <f t="shared" si="85"/>
        <v>0</v>
      </c>
      <c r="AB31" s="17">
        <f t="shared" ref="AB31" si="86">AB32+AB33</f>
        <v>0</v>
      </c>
      <c r="AC31" s="17">
        <f t="shared" ref="AC31" si="87">AC32+AC33</f>
        <v>0</v>
      </c>
      <c r="AD31" s="17">
        <f t="shared" ref="AD31" si="88">AD32+AD33</f>
        <v>0</v>
      </c>
      <c r="AE31" s="17">
        <f t="shared" ref="AE31" si="89">AE32+AE33</f>
        <v>0</v>
      </c>
      <c r="AF31" s="17">
        <f t="shared" ref="AF31" si="90">AF32+AF33</f>
        <v>0</v>
      </c>
      <c r="AG31" s="17">
        <f t="shared" ref="AG31" si="91">AG32+AG33</f>
        <v>0</v>
      </c>
      <c r="AH31" s="17">
        <f t="shared" ref="AH31" si="92">AH32+AH33</f>
        <v>0</v>
      </c>
      <c r="AI31" s="17">
        <f t="shared" ref="AI31" si="93">AI32+AI33</f>
        <v>0</v>
      </c>
      <c r="AJ31" s="17">
        <f t="shared" ref="AJ31" si="94">AJ32+AJ33</f>
        <v>0</v>
      </c>
      <c r="AK31" s="17">
        <f t="shared" ref="AK31" si="95">AK32+AK33</f>
        <v>0</v>
      </c>
      <c r="AL31" s="17">
        <f t="shared" ref="AL31" si="96">AL32+AL33</f>
        <v>0</v>
      </c>
      <c r="AM31" s="17">
        <f t="shared" ref="AM31" si="97">AM32+AM33</f>
        <v>0</v>
      </c>
      <c r="AN31" s="15"/>
      <c r="AO31" s="15"/>
      <c r="AP31" s="1">
        <f>AR31</f>
        <v>123281</v>
      </c>
      <c r="AQ31" s="29">
        <v>0</v>
      </c>
      <c r="AR31" s="21">
        <f t="shared" si="81"/>
        <v>123281</v>
      </c>
      <c r="AS31" s="21">
        <f t="shared" si="82"/>
        <v>0</v>
      </c>
      <c r="AT31" s="21">
        <f t="shared" si="83"/>
        <v>123281</v>
      </c>
      <c r="AU31" s="21">
        <f t="shared" si="84"/>
        <v>0</v>
      </c>
    </row>
    <row r="32" spans="2:47" ht="18">
      <c r="B32" s="9">
        <v>1</v>
      </c>
      <c r="C32" s="30" t="s">
        <v>106</v>
      </c>
      <c r="D32" s="17"/>
      <c r="E32" s="17"/>
      <c r="F32" s="17">
        <v>61000</v>
      </c>
      <c r="G32" s="17"/>
      <c r="H32" s="17"/>
      <c r="I32" s="17">
        <f>42000-319</f>
        <v>41681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9"/>
      <c r="AA32" s="20"/>
      <c r="AB32" s="17"/>
      <c r="AC32" s="17"/>
      <c r="AD32" s="17"/>
      <c r="AE32" s="17"/>
      <c r="AF32" s="19"/>
      <c r="AG32" s="20"/>
      <c r="AH32" s="17"/>
      <c r="AI32" s="17"/>
      <c r="AJ32" s="17"/>
      <c r="AK32" s="17"/>
      <c r="AL32" s="19"/>
      <c r="AM32" s="20"/>
      <c r="AN32" s="15"/>
      <c r="AO32" s="15"/>
      <c r="AQ32" s="29"/>
      <c r="AR32" s="21"/>
      <c r="AS32" s="21"/>
      <c r="AT32" s="21"/>
      <c r="AU32" s="21"/>
    </row>
    <row r="33" spans="2:47" ht="30" customHeight="1">
      <c r="B33" s="9">
        <v>2</v>
      </c>
      <c r="C33" s="28" t="s">
        <v>141</v>
      </c>
      <c r="D33" s="17"/>
      <c r="E33" s="17"/>
      <c r="F33" s="17"/>
      <c r="G33" s="17">
        <v>12600</v>
      </c>
      <c r="H33" s="17">
        <v>8000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9"/>
      <c r="AA33" s="20"/>
      <c r="AB33" s="17"/>
      <c r="AC33" s="17"/>
      <c r="AD33" s="17"/>
      <c r="AE33" s="17"/>
      <c r="AF33" s="19"/>
      <c r="AG33" s="20"/>
      <c r="AH33" s="17"/>
      <c r="AI33" s="17"/>
      <c r="AJ33" s="17"/>
      <c r="AK33" s="17"/>
      <c r="AL33" s="19"/>
      <c r="AM33" s="20"/>
      <c r="AN33" s="15"/>
      <c r="AO33" s="15"/>
      <c r="AQ33" s="29"/>
      <c r="AR33" s="21"/>
      <c r="AS33" s="21"/>
      <c r="AT33" s="21"/>
      <c r="AU33" s="21"/>
    </row>
    <row r="34" spans="2:47" ht="18">
      <c r="B34" s="62" t="s">
        <v>36</v>
      </c>
      <c r="C34" s="94" t="s">
        <v>111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9">
        <v>0</v>
      </c>
      <c r="AA34" s="20">
        <v>0</v>
      </c>
      <c r="AB34" s="17">
        <v>0</v>
      </c>
      <c r="AC34" s="17">
        <v>0</v>
      </c>
      <c r="AD34" s="17">
        <v>0</v>
      </c>
      <c r="AE34" s="17">
        <v>0</v>
      </c>
      <c r="AF34" s="19">
        <v>0</v>
      </c>
      <c r="AG34" s="20">
        <v>0</v>
      </c>
      <c r="AH34" s="17">
        <v>0</v>
      </c>
      <c r="AI34" s="17">
        <v>0</v>
      </c>
      <c r="AJ34" s="17">
        <v>0</v>
      </c>
      <c r="AK34" s="17">
        <v>0</v>
      </c>
      <c r="AL34" s="19">
        <v>0</v>
      </c>
      <c r="AM34" s="20">
        <v>0</v>
      </c>
      <c r="AN34" s="15"/>
      <c r="AO34" s="15"/>
      <c r="AQ34" s="29"/>
      <c r="AR34" s="21">
        <f t="shared" si="81"/>
        <v>0</v>
      </c>
      <c r="AS34" s="21">
        <f t="shared" si="82"/>
        <v>0</v>
      </c>
      <c r="AT34" s="21">
        <f t="shared" si="83"/>
        <v>0</v>
      </c>
      <c r="AU34" s="21">
        <f t="shared" si="84"/>
        <v>0</v>
      </c>
    </row>
    <row r="35" spans="2:47" ht="18">
      <c r="B35" s="62" t="s">
        <v>37</v>
      </c>
      <c r="C35" s="94" t="s">
        <v>112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9">
        <v>0</v>
      </c>
      <c r="AA35" s="20">
        <v>0</v>
      </c>
      <c r="AB35" s="17">
        <v>0</v>
      </c>
      <c r="AC35" s="17">
        <v>0</v>
      </c>
      <c r="AD35" s="17">
        <v>0</v>
      </c>
      <c r="AE35" s="17">
        <v>0</v>
      </c>
      <c r="AF35" s="19">
        <v>0</v>
      </c>
      <c r="AG35" s="20">
        <v>0</v>
      </c>
      <c r="AH35" s="17">
        <v>0</v>
      </c>
      <c r="AI35" s="17">
        <v>0</v>
      </c>
      <c r="AJ35" s="17">
        <v>0</v>
      </c>
      <c r="AK35" s="17">
        <v>0</v>
      </c>
      <c r="AL35" s="19">
        <v>0</v>
      </c>
      <c r="AM35" s="20">
        <v>0</v>
      </c>
      <c r="AN35" s="15"/>
      <c r="AO35" s="15"/>
      <c r="AQ35" s="29"/>
      <c r="AR35" s="21">
        <f t="shared" si="81"/>
        <v>0</v>
      </c>
      <c r="AS35" s="21">
        <f t="shared" si="82"/>
        <v>0</v>
      </c>
      <c r="AT35" s="21">
        <f t="shared" si="83"/>
        <v>0</v>
      </c>
      <c r="AU35" s="21">
        <f t="shared" si="84"/>
        <v>0</v>
      </c>
    </row>
    <row r="36" spans="2:47" ht="18">
      <c r="B36" s="62" t="s">
        <v>38</v>
      </c>
      <c r="C36" s="94" t="s">
        <v>39</v>
      </c>
      <c r="D36" s="17">
        <f>D37-D38+D39</f>
        <v>0</v>
      </c>
      <c r="E36" s="17">
        <f t="shared" ref="E36:AA36" si="98">E37-E38+E39</f>
        <v>0</v>
      </c>
      <c r="F36" s="17">
        <f>F37-F38+F39</f>
        <v>0</v>
      </c>
      <c r="G36" s="17">
        <f>G37-G38+G39</f>
        <v>0</v>
      </c>
      <c r="H36" s="17">
        <f>H37-H38+H39</f>
        <v>0</v>
      </c>
      <c r="I36" s="17">
        <f t="shared" si="98"/>
        <v>0</v>
      </c>
      <c r="J36" s="17">
        <f t="shared" si="98"/>
        <v>0</v>
      </c>
      <c r="K36" s="17">
        <f t="shared" si="98"/>
        <v>252</v>
      </c>
      <c r="L36" s="17">
        <f>L37-L38+L39</f>
        <v>1800</v>
      </c>
      <c r="M36" s="17">
        <f t="shared" si="98"/>
        <v>1440</v>
      </c>
      <c r="N36" s="17">
        <f t="shared" si="98"/>
        <v>2520</v>
      </c>
      <c r="O36" s="17">
        <f t="shared" si="98"/>
        <v>2160</v>
      </c>
      <c r="P36" s="17">
        <f t="shared" si="98"/>
        <v>2520</v>
      </c>
      <c r="Q36" s="17">
        <f t="shared" si="98"/>
        <v>3916</v>
      </c>
      <c r="R36" s="17">
        <f t="shared" si="98"/>
        <v>2304</v>
      </c>
      <c r="S36" s="17">
        <f>S37-S38+S39</f>
        <v>2376</v>
      </c>
      <c r="T36" s="17">
        <f t="shared" si="98"/>
        <v>4938</v>
      </c>
      <c r="U36" s="17">
        <f t="shared" si="98"/>
        <v>2040</v>
      </c>
      <c r="V36" s="17">
        <f t="shared" si="98"/>
        <v>2040</v>
      </c>
      <c r="W36" s="17">
        <f t="shared" si="98"/>
        <v>4012</v>
      </c>
      <c r="X36" s="17">
        <f t="shared" si="98"/>
        <v>2856</v>
      </c>
      <c r="Y36" s="17">
        <f t="shared" si="98"/>
        <v>3264</v>
      </c>
      <c r="Z36" s="19">
        <f t="shared" si="98"/>
        <v>5430</v>
      </c>
      <c r="AA36" s="20">
        <f t="shared" si="98"/>
        <v>4320</v>
      </c>
      <c r="AB36" s="17">
        <f t="shared" ref="AB36:AG36" si="99">AB37-AB38+AB39</f>
        <v>4320</v>
      </c>
      <c r="AC36" s="17">
        <f t="shared" si="99"/>
        <v>4772</v>
      </c>
      <c r="AD36" s="17">
        <f t="shared" si="99"/>
        <v>2856</v>
      </c>
      <c r="AE36" s="17">
        <f t="shared" si="99"/>
        <v>3264</v>
      </c>
      <c r="AF36" s="19">
        <f t="shared" si="99"/>
        <v>5430</v>
      </c>
      <c r="AG36" s="20">
        <f t="shared" si="99"/>
        <v>4320</v>
      </c>
      <c r="AH36" s="17">
        <f t="shared" ref="AH36:AM36" si="100">AH37-AH38+AH39</f>
        <v>4320</v>
      </c>
      <c r="AI36" s="17">
        <f t="shared" si="100"/>
        <v>4772</v>
      </c>
      <c r="AJ36" s="17">
        <f t="shared" si="100"/>
        <v>2856</v>
      </c>
      <c r="AK36" s="17">
        <f t="shared" si="100"/>
        <v>3264</v>
      </c>
      <c r="AL36" s="19">
        <f t="shared" si="100"/>
        <v>5430</v>
      </c>
      <c r="AM36" s="20">
        <f t="shared" si="100"/>
        <v>4320</v>
      </c>
      <c r="AN36" s="15"/>
      <c r="AO36" s="15"/>
      <c r="AQ36" s="29"/>
      <c r="AR36" s="21">
        <f t="shared" si="81"/>
        <v>26266</v>
      </c>
      <c r="AS36" s="21">
        <f t="shared" si="82"/>
        <v>21922</v>
      </c>
      <c r="AT36" s="21">
        <f t="shared" si="83"/>
        <v>48188</v>
      </c>
      <c r="AU36" s="21">
        <f t="shared" si="84"/>
        <v>40016</v>
      </c>
    </row>
    <row r="37" spans="2:47" ht="18">
      <c r="B37" s="9">
        <v>1</v>
      </c>
      <c r="C37" s="33" t="s">
        <v>40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f>30000*6%</f>
        <v>1800</v>
      </c>
      <c r="M37" s="17">
        <f t="shared" ref="M37:AM37" si="101">L10*6%</f>
        <v>1440</v>
      </c>
      <c r="N37" s="17">
        <f t="shared" si="101"/>
        <v>1800</v>
      </c>
      <c r="O37" s="17">
        <f t="shared" si="101"/>
        <v>2160</v>
      </c>
      <c r="P37" s="17">
        <f t="shared" si="101"/>
        <v>2520</v>
      </c>
      <c r="Q37" s="17">
        <f t="shared" si="101"/>
        <v>2688</v>
      </c>
      <c r="R37" s="17">
        <f t="shared" si="101"/>
        <v>2304</v>
      </c>
      <c r="S37" s="17">
        <f t="shared" si="101"/>
        <v>2376</v>
      </c>
      <c r="T37" s="17">
        <f t="shared" si="101"/>
        <v>3564</v>
      </c>
      <c r="U37" s="17">
        <f t="shared" si="101"/>
        <v>2040</v>
      </c>
      <c r="V37" s="17">
        <f t="shared" si="101"/>
        <v>2040</v>
      </c>
      <c r="W37" s="17">
        <f t="shared" si="101"/>
        <v>2856</v>
      </c>
      <c r="X37" s="17">
        <f t="shared" si="101"/>
        <v>2856</v>
      </c>
      <c r="Y37" s="17">
        <f t="shared" si="101"/>
        <v>3264</v>
      </c>
      <c r="Z37" s="19">
        <f t="shared" si="101"/>
        <v>3780</v>
      </c>
      <c r="AA37" s="20">
        <f t="shared" si="101"/>
        <v>4320</v>
      </c>
      <c r="AB37" s="17">
        <f t="shared" si="101"/>
        <v>4320</v>
      </c>
      <c r="AC37" s="17">
        <f t="shared" si="101"/>
        <v>2856</v>
      </c>
      <c r="AD37" s="17">
        <f t="shared" si="101"/>
        <v>2856</v>
      </c>
      <c r="AE37" s="17">
        <f t="shared" si="101"/>
        <v>3264</v>
      </c>
      <c r="AF37" s="19">
        <f t="shared" si="101"/>
        <v>3780</v>
      </c>
      <c r="AG37" s="20">
        <f t="shared" si="101"/>
        <v>4320</v>
      </c>
      <c r="AH37" s="17">
        <f t="shared" si="101"/>
        <v>4320</v>
      </c>
      <c r="AI37" s="17">
        <f t="shared" si="101"/>
        <v>2856</v>
      </c>
      <c r="AJ37" s="17">
        <f t="shared" si="101"/>
        <v>2856</v>
      </c>
      <c r="AK37" s="17">
        <f t="shared" si="101"/>
        <v>3264</v>
      </c>
      <c r="AL37" s="19">
        <f t="shared" si="101"/>
        <v>3780</v>
      </c>
      <c r="AM37" s="20">
        <f t="shared" si="101"/>
        <v>4320</v>
      </c>
      <c r="AN37" s="15"/>
      <c r="AO37" s="15"/>
      <c r="AQ37" s="29">
        <f>SUM(D37:AA37)</f>
        <v>41808</v>
      </c>
      <c r="AR37" s="21">
        <f t="shared" si="81"/>
        <v>22692</v>
      </c>
      <c r="AS37" s="21">
        <f t="shared" si="82"/>
        <v>19116</v>
      </c>
      <c r="AT37" s="21">
        <f t="shared" si="83"/>
        <v>41808</v>
      </c>
      <c r="AU37" s="21">
        <f t="shared" si="84"/>
        <v>34608</v>
      </c>
    </row>
    <row r="38" spans="2:47" ht="18">
      <c r="B38" s="9">
        <v>2</v>
      </c>
      <c r="C38" s="30" t="s">
        <v>41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9">
        <v>0</v>
      </c>
      <c r="AA38" s="20">
        <v>0</v>
      </c>
      <c r="AB38" s="17">
        <v>0</v>
      </c>
      <c r="AC38" s="17">
        <v>0</v>
      </c>
      <c r="AD38" s="17">
        <v>0</v>
      </c>
      <c r="AE38" s="17">
        <v>0</v>
      </c>
      <c r="AF38" s="19">
        <v>0</v>
      </c>
      <c r="AG38" s="20">
        <v>0</v>
      </c>
      <c r="AH38" s="17">
        <v>0</v>
      </c>
      <c r="AI38" s="17">
        <v>0</v>
      </c>
      <c r="AJ38" s="17">
        <v>0</v>
      </c>
      <c r="AK38" s="17">
        <v>0</v>
      </c>
      <c r="AL38" s="19">
        <v>0</v>
      </c>
      <c r="AM38" s="20">
        <v>0</v>
      </c>
      <c r="AN38" s="15"/>
      <c r="AO38" s="15"/>
      <c r="AQ38" s="29">
        <f t="shared" ref="AQ38:AQ39" si="102">SUM(D38:AA38)</f>
        <v>0</v>
      </c>
      <c r="AR38" s="21">
        <f t="shared" si="81"/>
        <v>0</v>
      </c>
      <c r="AS38" s="21">
        <f t="shared" si="82"/>
        <v>0</v>
      </c>
      <c r="AT38" s="21">
        <f t="shared" si="83"/>
        <v>0</v>
      </c>
      <c r="AU38" s="21">
        <f t="shared" si="84"/>
        <v>0</v>
      </c>
    </row>
    <row r="39" spans="2:47" ht="18">
      <c r="B39" s="9">
        <v>3</v>
      </c>
      <c r="C39" s="30" t="s">
        <v>108</v>
      </c>
      <c r="D39" s="17">
        <v>0</v>
      </c>
      <c r="E39" s="17">
        <v>0</v>
      </c>
      <c r="F39" s="17"/>
      <c r="G39" s="17">
        <v>0</v>
      </c>
      <c r="H39" s="17">
        <f>SUM(E10+F10+G10)*1%</f>
        <v>0</v>
      </c>
      <c r="I39" s="17">
        <v>0</v>
      </c>
      <c r="J39" s="17">
        <v>0</v>
      </c>
      <c r="K39" s="17">
        <f>SUM(H10+I10+J10)*1%</f>
        <v>252</v>
      </c>
      <c r="L39" s="17">
        <v>0</v>
      </c>
      <c r="M39" s="17">
        <v>0</v>
      </c>
      <c r="N39" s="17">
        <f>SUM(K10+L10+M10)*1%</f>
        <v>720</v>
      </c>
      <c r="O39" s="17">
        <v>0</v>
      </c>
      <c r="P39" s="17">
        <v>0</v>
      </c>
      <c r="Q39" s="17">
        <f>SUM(N10+O10+P10)*1%</f>
        <v>1228</v>
      </c>
      <c r="R39" s="17">
        <v>0</v>
      </c>
      <c r="S39" s="17">
        <v>0</v>
      </c>
      <c r="T39" s="17">
        <f>SUM(Q10+R10+S10)*1%</f>
        <v>1374</v>
      </c>
      <c r="U39" s="17">
        <v>0</v>
      </c>
      <c r="V39" s="17">
        <v>0</v>
      </c>
      <c r="W39" s="17">
        <f>SUM(T10+U10+V10)*1%</f>
        <v>1156</v>
      </c>
      <c r="X39" s="17">
        <v>0</v>
      </c>
      <c r="Y39" s="17">
        <v>0</v>
      </c>
      <c r="Z39" s="17">
        <f>SUM(W10+X10+Y10)*1%</f>
        <v>1650</v>
      </c>
      <c r="AA39" s="20">
        <v>0</v>
      </c>
      <c r="AB39" s="17">
        <v>0</v>
      </c>
      <c r="AC39" s="17">
        <f>SUM(Z10+AA10+AB10)*1%</f>
        <v>1916</v>
      </c>
      <c r="AD39" s="17">
        <v>0</v>
      </c>
      <c r="AE39" s="17">
        <v>0</v>
      </c>
      <c r="AF39" s="17">
        <f>SUM(AC10+AD10+AE10)*1%</f>
        <v>1650</v>
      </c>
      <c r="AG39" s="20">
        <v>0</v>
      </c>
      <c r="AH39" s="17">
        <v>0</v>
      </c>
      <c r="AI39" s="17">
        <f>SUM(AF10+AG10+AH10)*1%</f>
        <v>1916</v>
      </c>
      <c r="AJ39" s="17">
        <v>0</v>
      </c>
      <c r="AK39" s="17">
        <v>0</v>
      </c>
      <c r="AL39" s="17">
        <f>SUM(AI10+AJ10+AK10)*1%</f>
        <v>1650</v>
      </c>
      <c r="AM39" s="20">
        <v>0</v>
      </c>
      <c r="AN39" s="17">
        <f>SUM(Y10+Z10+AA10)*1%</f>
        <v>2070</v>
      </c>
      <c r="AO39" s="15"/>
      <c r="AQ39" s="29">
        <f t="shared" si="102"/>
        <v>6380</v>
      </c>
      <c r="AR39" s="21">
        <f t="shared" si="81"/>
        <v>3574</v>
      </c>
      <c r="AS39" s="21">
        <f t="shared" si="82"/>
        <v>2806</v>
      </c>
      <c r="AT39" s="21">
        <f t="shared" si="83"/>
        <v>6380</v>
      </c>
      <c r="AU39" s="21">
        <f t="shared" si="84"/>
        <v>5408</v>
      </c>
    </row>
    <row r="40" spans="2:47" ht="36">
      <c r="B40" s="62" t="s">
        <v>42</v>
      </c>
      <c r="C40" s="95" t="s">
        <v>109</v>
      </c>
      <c r="D40" s="17"/>
      <c r="E40" s="17"/>
      <c r="F40" s="17"/>
      <c r="G40" s="17">
        <f>$D80</f>
        <v>-13411.126666666665</v>
      </c>
      <c r="H40" s="17">
        <f>G40</f>
        <v>-13411.126666666665</v>
      </c>
      <c r="I40" s="17">
        <f t="shared" ref="I40:O40" si="103">H40</f>
        <v>-13411.126666666665</v>
      </c>
      <c r="J40" s="17">
        <f t="shared" si="103"/>
        <v>-13411.126666666665</v>
      </c>
      <c r="K40" s="17">
        <f t="shared" si="103"/>
        <v>-13411.126666666665</v>
      </c>
      <c r="L40" s="17">
        <f t="shared" si="103"/>
        <v>-13411.126666666665</v>
      </c>
      <c r="M40" s="17">
        <f t="shared" si="103"/>
        <v>-13411.126666666665</v>
      </c>
      <c r="N40" s="17">
        <f t="shared" si="103"/>
        <v>-13411.126666666665</v>
      </c>
      <c r="O40" s="17">
        <f t="shared" si="103"/>
        <v>-13411.126666666665</v>
      </c>
      <c r="P40" s="17">
        <f>$E80</f>
        <v>-3944.4074999999998</v>
      </c>
      <c r="Q40" s="17">
        <f>P40</f>
        <v>-3944.4074999999998</v>
      </c>
      <c r="R40" s="17">
        <f t="shared" ref="R40:AA40" si="104">Q40</f>
        <v>-3944.4074999999998</v>
      </c>
      <c r="S40" s="17">
        <f t="shared" si="104"/>
        <v>-3944.4074999999998</v>
      </c>
      <c r="T40" s="17">
        <f t="shared" si="104"/>
        <v>-3944.4074999999998</v>
      </c>
      <c r="U40" s="17">
        <f t="shared" si="104"/>
        <v>-3944.4074999999998</v>
      </c>
      <c r="V40" s="17">
        <f t="shared" si="104"/>
        <v>-3944.4074999999998</v>
      </c>
      <c r="W40" s="17">
        <f t="shared" si="104"/>
        <v>-3944.4074999999998</v>
      </c>
      <c r="X40" s="17">
        <f t="shared" si="104"/>
        <v>-3944.4074999999998</v>
      </c>
      <c r="Y40" s="17">
        <f t="shared" si="104"/>
        <v>-3944.4074999999998</v>
      </c>
      <c r="Z40" s="17">
        <f t="shared" si="104"/>
        <v>-3944.4074999999998</v>
      </c>
      <c r="AA40" s="17">
        <f t="shared" si="104"/>
        <v>-3944.4074999999998</v>
      </c>
      <c r="AB40" s="17">
        <f t="shared" ref="AB40" si="105">AA40</f>
        <v>-3944.4074999999998</v>
      </c>
      <c r="AC40" s="17">
        <f t="shared" ref="AC40" si="106">AB40</f>
        <v>-3944.4074999999998</v>
      </c>
      <c r="AD40" s="17">
        <f t="shared" ref="AD40" si="107">AC40</f>
        <v>-3944.4074999999998</v>
      </c>
      <c r="AE40" s="17">
        <f t="shared" ref="AE40" si="108">AD40</f>
        <v>-3944.4074999999998</v>
      </c>
      <c r="AF40" s="17">
        <f t="shared" ref="AF40" si="109">AE40</f>
        <v>-3944.4074999999998</v>
      </c>
      <c r="AG40" s="17">
        <f t="shared" ref="AG40" si="110">AF40</f>
        <v>-3944.4074999999998</v>
      </c>
      <c r="AH40" s="17">
        <f t="shared" ref="AH40" si="111">AG40</f>
        <v>-3944.4074999999998</v>
      </c>
      <c r="AI40" s="17">
        <f t="shared" ref="AI40" si="112">AH40</f>
        <v>-3944.4074999999998</v>
      </c>
      <c r="AJ40" s="17">
        <f t="shared" ref="AJ40" si="113">AI40</f>
        <v>-3944.4074999999998</v>
      </c>
      <c r="AK40" s="17">
        <f t="shared" ref="AK40" si="114">AJ40</f>
        <v>-3944.4074999999998</v>
      </c>
      <c r="AL40" s="17">
        <f t="shared" ref="AL40" si="115">AK40</f>
        <v>-3944.4074999999998</v>
      </c>
      <c r="AM40" s="17">
        <f t="shared" ref="AM40" si="116">AL40</f>
        <v>-3944.4074999999998</v>
      </c>
      <c r="AN40" s="15"/>
      <c r="AO40" s="15"/>
      <c r="AP40" s="1">
        <f>SUM(AP14:AP38)</f>
        <v>555551</v>
      </c>
      <c r="AQ40" s="34">
        <f>SUM(AQ14:AQ39)+AR40+S41</f>
        <v>414446.21500000008</v>
      </c>
      <c r="AR40" s="21">
        <f t="shared" si="81"/>
        <v>-144366.58499999999</v>
      </c>
      <c r="AS40" s="21">
        <f t="shared" si="82"/>
        <v>-23666.445</v>
      </c>
      <c r="AT40" s="21">
        <f t="shared" si="83"/>
        <v>-168033.03</v>
      </c>
      <c r="AU40" s="21">
        <f t="shared" si="84"/>
        <v>-47332.890000000007</v>
      </c>
    </row>
    <row r="41" spans="2:47" ht="18">
      <c r="B41" s="62" t="s">
        <v>43</v>
      </c>
      <c r="C41" s="96" t="s">
        <v>110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f>D81</f>
        <v>-24383.866666666669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9">
        <v>0</v>
      </c>
      <c r="AA41" s="20">
        <v>0</v>
      </c>
      <c r="AB41" s="17">
        <v>0</v>
      </c>
      <c r="AC41" s="17">
        <v>0</v>
      </c>
      <c r="AD41" s="17">
        <v>0</v>
      </c>
      <c r="AE41" s="17">
        <v>0</v>
      </c>
      <c r="AF41" s="19">
        <v>0</v>
      </c>
      <c r="AG41" s="20">
        <v>0</v>
      </c>
      <c r="AH41" s="17">
        <v>0</v>
      </c>
      <c r="AI41" s="17">
        <v>0</v>
      </c>
      <c r="AJ41" s="17">
        <v>0</v>
      </c>
      <c r="AK41" s="17">
        <v>0</v>
      </c>
      <c r="AL41" s="19">
        <v>0</v>
      </c>
      <c r="AM41" s="20">
        <v>0</v>
      </c>
      <c r="AN41" s="15"/>
      <c r="AO41" s="15"/>
      <c r="AP41" s="35">
        <f>D7-AP40</f>
        <v>-555551</v>
      </c>
      <c r="AQ41" s="29"/>
      <c r="AR41" s="21">
        <f t="shared" si="81"/>
        <v>-24383.866666666669</v>
      </c>
      <c r="AS41" s="21">
        <f t="shared" si="82"/>
        <v>0</v>
      </c>
      <c r="AT41" s="21">
        <f t="shared" si="83"/>
        <v>-24383.866666666669</v>
      </c>
      <c r="AU41" s="21">
        <f t="shared" si="84"/>
        <v>-24383.866666666669</v>
      </c>
    </row>
    <row r="42" spans="2:47" ht="18">
      <c r="B42" s="62" t="s">
        <v>44</v>
      </c>
      <c r="C42" s="94" t="s">
        <v>45</v>
      </c>
      <c r="D42" s="11">
        <f t="shared" ref="D42:AM42" si="117">D13+D31+D34+D35+D36+D40+D41</f>
        <v>0</v>
      </c>
      <c r="E42" s="11">
        <f t="shared" si="117"/>
        <v>2600</v>
      </c>
      <c r="F42" s="11">
        <f t="shared" si="117"/>
        <v>76850</v>
      </c>
      <c r="G42" s="11">
        <f t="shared" si="117"/>
        <v>36888.873333333337</v>
      </c>
      <c r="H42" s="11">
        <f t="shared" si="117"/>
        <v>35375.54</v>
      </c>
      <c r="I42" s="11">
        <f t="shared" si="117"/>
        <v>70729.873333333337</v>
      </c>
      <c r="J42" s="11">
        <f t="shared" si="117"/>
        <v>29988.873333333337</v>
      </c>
      <c r="K42" s="11">
        <f t="shared" si="117"/>
        <v>27440.873333333337</v>
      </c>
      <c r="L42" s="11">
        <f t="shared" si="117"/>
        <v>34988.873333333337</v>
      </c>
      <c r="M42" s="11">
        <f t="shared" si="117"/>
        <v>33828.873333333337</v>
      </c>
      <c r="N42" s="11">
        <f t="shared" si="117"/>
        <v>39108.873333333337</v>
      </c>
      <c r="O42" s="11">
        <f t="shared" si="117"/>
        <v>41018.873333333337</v>
      </c>
      <c r="P42" s="11">
        <f t="shared" si="117"/>
        <v>91635.592499999999</v>
      </c>
      <c r="Q42" s="11">
        <f t="shared" si="117"/>
        <v>54151.592499999999</v>
      </c>
      <c r="R42" s="11">
        <f t="shared" si="117"/>
        <v>48939.592499999999</v>
      </c>
      <c r="S42" s="11">
        <f t="shared" si="117"/>
        <v>33567.72583333333</v>
      </c>
      <c r="T42" s="11">
        <f t="shared" si="117"/>
        <v>48093.592499999999</v>
      </c>
      <c r="U42" s="11">
        <f t="shared" si="117"/>
        <v>48995.592499999999</v>
      </c>
      <c r="V42" s="11">
        <f t="shared" si="117"/>
        <v>51615.592499999999</v>
      </c>
      <c r="W42" s="11">
        <f t="shared" si="117"/>
        <v>73587.592499999999</v>
      </c>
      <c r="X42" s="11">
        <f t="shared" si="117"/>
        <v>45044.592499999999</v>
      </c>
      <c r="Y42" s="11">
        <f t="shared" si="117"/>
        <v>49912.592499999999</v>
      </c>
      <c r="Z42" s="13">
        <f t="shared" si="117"/>
        <v>55838.592499999999</v>
      </c>
      <c r="AA42" s="14">
        <f t="shared" si="117"/>
        <v>54728.592499999999</v>
      </c>
      <c r="AB42" s="11">
        <f t="shared" si="117"/>
        <v>43348.592499999999</v>
      </c>
      <c r="AC42" s="11">
        <f t="shared" si="117"/>
        <v>43800.592499999999</v>
      </c>
      <c r="AD42" s="11">
        <f t="shared" si="117"/>
        <v>45144.592499999999</v>
      </c>
      <c r="AE42" s="11">
        <f t="shared" si="117"/>
        <v>49912.592499999999</v>
      </c>
      <c r="AF42" s="13">
        <f t="shared" si="117"/>
        <v>55838.592499999999</v>
      </c>
      <c r="AG42" s="14">
        <f t="shared" si="117"/>
        <v>54728.592499999999</v>
      </c>
      <c r="AH42" s="11">
        <f t="shared" si="117"/>
        <v>43348.592499999999</v>
      </c>
      <c r="AI42" s="11">
        <f t="shared" si="117"/>
        <v>43800.592499999999</v>
      </c>
      <c r="AJ42" s="11">
        <f t="shared" si="117"/>
        <v>45044.592499999999</v>
      </c>
      <c r="AK42" s="11">
        <f t="shared" si="117"/>
        <v>49912.592499999999</v>
      </c>
      <c r="AL42" s="13">
        <f t="shared" si="117"/>
        <v>55838.592499999999</v>
      </c>
      <c r="AM42" s="14">
        <f t="shared" si="117"/>
        <v>54728.592499999999</v>
      </c>
      <c r="AN42" s="15"/>
      <c r="AO42" s="15"/>
      <c r="AQ42" s="29"/>
      <c r="AR42" s="21">
        <f t="shared" si="81"/>
        <v>754203.2150000002</v>
      </c>
      <c r="AS42" s="21">
        <f t="shared" si="82"/>
        <v>330727.55500000005</v>
      </c>
      <c r="AT42" s="21">
        <f t="shared" si="83"/>
        <v>1084930.7700000003</v>
      </c>
      <c r="AU42" s="21">
        <f t="shared" si="84"/>
        <v>656111.24333333352</v>
      </c>
    </row>
    <row r="43" spans="2:47" ht="18">
      <c r="B43" s="62" t="s">
        <v>46</v>
      </c>
      <c r="C43" s="94" t="s">
        <v>47</v>
      </c>
      <c r="D43" s="11">
        <f t="shared" ref="D43:AM43" si="118">D5-D42</f>
        <v>49838</v>
      </c>
      <c r="E43" s="11">
        <f t="shared" si="118"/>
        <v>-2600</v>
      </c>
      <c r="F43" s="11">
        <f t="shared" si="118"/>
        <v>171340</v>
      </c>
      <c r="G43" s="11">
        <f t="shared" si="118"/>
        <v>-36888.873333333337</v>
      </c>
      <c r="H43" s="11">
        <f t="shared" si="118"/>
        <v>-35375.54</v>
      </c>
      <c r="I43" s="11">
        <f t="shared" si="118"/>
        <v>-60529.873333333337</v>
      </c>
      <c r="J43" s="11">
        <f t="shared" si="118"/>
        <v>233201.12666666665</v>
      </c>
      <c r="K43" s="11">
        <f t="shared" si="118"/>
        <v>-9440.8733333333366</v>
      </c>
      <c r="L43" s="11">
        <f t="shared" si="118"/>
        <v>-10988.873333333337</v>
      </c>
      <c r="M43" s="11">
        <f t="shared" si="118"/>
        <v>-3828.8733333333366</v>
      </c>
      <c r="N43" s="11">
        <f t="shared" si="118"/>
        <v>-3108.8733333333366</v>
      </c>
      <c r="O43" s="11">
        <f t="shared" si="118"/>
        <v>981.12666666666337</v>
      </c>
      <c r="P43" s="11">
        <f t="shared" si="118"/>
        <v>-46835.592499999999</v>
      </c>
      <c r="Q43" s="11">
        <f t="shared" si="118"/>
        <v>-15751.592499999999</v>
      </c>
      <c r="R43" s="11">
        <f t="shared" si="118"/>
        <v>-9339.5924999999988</v>
      </c>
      <c r="S43" s="11">
        <f t="shared" si="118"/>
        <v>25832.27416666667</v>
      </c>
      <c r="T43" s="11">
        <f t="shared" si="118"/>
        <v>-14093.592499999999</v>
      </c>
      <c r="U43" s="11">
        <f t="shared" si="118"/>
        <v>-14995.592499999999</v>
      </c>
      <c r="V43" s="11">
        <f t="shared" si="118"/>
        <v>-4015.5924999999988</v>
      </c>
      <c r="W43" s="11">
        <f t="shared" si="118"/>
        <v>-25987.592499999999</v>
      </c>
      <c r="X43" s="11">
        <f t="shared" si="118"/>
        <v>9355.4075000000012</v>
      </c>
      <c r="Y43" s="11">
        <f t="shared" si="118"/>
        <v>8287.4075000000012</v>
      </c>
      <c r="Z43" s="13">
        <f t="shared" si="118"/>
        <v>16161.407500000001</v>
      </c>
      <c r="AA43" s="14">
        <f t="shared" si="118"/>
        <v>17271.407500000001</v>
      </c>
      <c r="AB43" s="11">
        <f t="shared" si="118"/>
        <v>4251.4075000000012</v>
      </c>
      <c r="AC43" s="11">
        <f t="shared" si="118"/>
        <v>3799.4075000000012</v>
      </c>
      <c r="AD43" s="11">
        <f t="shared" si="118"/>
        <v>9255.4075000000012</v>
      </c>
      <c r="AE43" s="11">
        <f t="shared" si="118"/>
        <v>8287.4075000000012</v>
      </c>
      <c r="AF43" s="13">
        <f t="shared" si="118"/>
        <v>16161.407500000001</v>
      </c>
      <c r="AG43" s="14">
        <f t="shared" si="118"/>
        <v>17271.407500000001</v>
      </c>
      <c r="AH43" s="11">
        <f t="shared" si="118"/>
        <v>4251.4075000000012</v>
      </c>
      <c r="AI43" s="11">
        <f t="shared" si="118"/>
        <v>3799.4075000000012</v>
      </c>
      <c r="AJ43" s="11">
        <f t="shared" si="118"/>
        <v>9355.4075000000012</v>
      </c>
      <c r="AK43" s="11">
        <f t="shared" si="118"/>
        <v>8287.4075000000012</v>
      </c>
      <c r="AL43" s="13">
        <f t="shared" si="118"/>
        <v>16161.407500000001</v>
      </c>
      <c r="AM43" s="14">
        <f t="shared" si="118"/>
        <v>17271.407500000001</v>
      </c>
      <c r="AN43" s="36"/>
      <c r="AO43" s="36"/>
      <c r="AQ43" s="29"/>
      <c r="AR43" s="21">
        <f t="shared" si="81"/>
        <v>217414.78499999989</v>
      </c>
      <c r="AS43" s="21">
        <f t="shared" si="82"/>
        <v>21072.445000000007</v>
      </c>
      <c r="AT43" s="21">
        <f t="shared" si="83"/>
        <v>238487.22999999989</v>
      </c>
      <c r="AU43" s="21">
        <f t="shared" si="84"/>
        <v>-54111.243333333317</v>
      </c>
    </row>
    <row r="44" spans="2:47" ht="15.6" customHeight="1">
      <c r="B44" s="62" t="s">
        <v>48</v>
      </c>
      <c r="C44" s="94" t="s">
        <v>49</v>
      </c>
      <c r="D44" s="11">
        <f t="shared" ref="D44:AM44" si="119">D4+D43</f>
        <v>49838</v>
      </c>
      <c r="E44" s="11">
        <f t="shared" si="119"/>
        <v>47238</v>
      </c>
      <c r="F44" s="11">
        <f t="shared" si="119"/>
        <v>218578</v>
      </c>
      <c r="G44" s="11">
        <f t="shared" si="119"/>
        <v>181689.12666666665</v>
      </c>
      <c r="H44" s="11">
        <f t="shared" si="119"/>
        <v>146313.58666666664</v>
      </c>
      <c r="I44" s="11">
        <f t="shared" si="119"/>
        <v>85783.713333333304</v>
      </c>
      <c r="J44" s="11">
        <f t="shared" si="119"/>
        <v>318984.83999999997</v>
      </c>
      <c r="K44" s="11">
        <f t="shared" si="119"/>
        <v>309543.96666666662</v>
      </c>
      <c r="L44" s="11">
        <f t="shared" si="119"/>
        <v>298555.09333333327</v>
      </c>
      <c r="M44" s="11">
        <f t="shared" si="119"/>
        <v>294726.21999999991</v>
      </c>
      <c r="N44" s="11">
        <f t="shared" si="119"/>
        <v>291617.34666666656</v>
      </c>
      <c r="O44" s="11">
        <f t="shared" si="119"/>
        <v>292598.47333333321</v>
      </c>
      <c r="P44" s="11">
        <f t="shared" si="119"/>
        <v>245762.88083333321</v>
      </c>
      <c r="Q44" s="11">
        <f t="shared" si="119"/>
        <v>230011.28833333321</v>
      </c>
      <c r="R44" s="11">
        <f t="shared" si="119"/>
        <v>220671.69583333321</v>
      </c>
      <c r="S44" s="11">
        <f t="shared" si="119"/>
        <v>246503.96999999988</v>
      </c>
      <c r="T44" s="11">
        <f t="shared" si="119"/>
        <v>232410.37749999989</v>
      </c>
      <c r="U44" s="11">
        <f t="shared" si="119"/>
        <v>217414.78499999989</v>
      </c>
      <c r="V44" s="11">
        <f t="shared" si="119"/>
        <v>213399.19249999989</v>
      </c>
      <c r="W44" s="11">
        <f t="shared" si="119"/>
        <v>187411.59999999989</v>
      </c>
      <c r="X44" s="11">
        <f t="shared" si="119"/>
        <v>196767.00749999989</v>
      </c>
      <c r="Y44" s="11">
        <f t="shared" si="119"/>
        <v>205054.41499999989</v>
      </c>
      <c r="Z44" s="13">
        <f t="shared" si="119"/>
        <v>221215.82249999989</v>
      </c>
      <c r="AA44" s="14">
        <f t="shared" si="119"/>
        <v>238487.22999999989</v>
      </c>
      <c r="AB44" s="11">
        <f t="shared" si="119"/>
        <v>242738.6374999999</v>
      </c>
      <c r="AC44" s="11">
        <f t="shared" si="119"/>
        <v>246538.0449999999</v>
      </c>
      <c r="AD44" s="11">
        <f t="shared" si="119"/>
        <v>255793.4524999999</v>
      </c>
      <c r="AE44" s="11">
        <f t="shared" si="119"/>
        <v>264080.85999999987</v>
      </c>
      <c r="AF44" s="13">
        <f t="shared" si="119"/>
        <v>280242.26749999984</v>
      </c>
      <c r="AG44" s="14">
        <f t="shared" si="119"/>
        <v>297513.67499999981</v>
      </c>
      <c r="AH44" s="11">
        <f t="shared" si="119"/>
        <v>301765.08249999979</v>
      </c>
      <c r="AI44" s="11">
        <f t="shared" si="119"/>
        <v>305564.48999999976</v>
      </c>
      <c r="AJ44" s="11">
        <f t="shared" si="119"/>
        <v>314919.89749999973</v>
      </c>
      <c r="AK44" s="11">
        <f t="shared" si="119"/>
        <v>323207.3049999997</v>
      </c>
      <c r="AL44" s="13">
        <f t="shared" si="119"/>
        <v>339368.71249999967</v>
      </c>
      <c r="AM44" s="14">
        <f t="shared" si="119"/>
        <v>356640.11999999965</v>
      </c>
      <c r="AN44" s="36"/>
      <c r="AO44" s="36"/>
      <c r="AQ44" s="29"/>
      <c r="AR44" s="21">
        <f t="shared" si="81"/>
        <v>3928241.3641666654</v>
      </c>
      <c r="AS44" s="21">
        <f t="shared" si="82"/>
        <v>1262335.2674999994</v>
      </c>
      <c r="AT44" s="21">
        <f t="shared" si="83"/>
        <v>5190576.631666665</v>
      </c>
      <c r="AU44" s="21">
        <f t="shared" si="84"/>
        <v>2655110.2649999987</v>
      </c>
    </row>
    <row r="45" spans="2:47">
      <c r="AQ45" s="9"/>
    </row>
    <row r="46" spans="2:47" ht="15.75">
      <c r="H46" s="1" t="s">
        <v>170</v>
      </c>
      <c r="I46" s="117">
        <f>546018-422737</f>
        <v>123281</v>
      </c>
      <c r="AQ46" s="9"/>
    </row>
    <row r="47" spans="2:47">
      <c r="AQ47" s="9"/>
    </row>
    <row r="48" spans="2:47">
      <c r="G48" s="1">
        <v>2025</v>
      </c>
      <c r="S48" s="1">
        <v>2026</v>
      </c>
      <c r="AQ48" s="9"/>
    </row>
    <row r="49" spans="1:43" s="9" customFormat="1">
      <c r="D49" s="9" t="s">
        <v>114</v>
      </c>
      <c r="E49" s="9" t="s">
        <v>115</v>
      </c>
      <c r="F49" s="9" t="s">
        <v>116</v>
      </c>
      <c r="G49" s="9" t="s">
        <v>117</v>
      </c>
      <c r="H49" s="9" t="s">
        <v>118</v>
      </c>
      <c r="I49" s="9" t="s">
        <v>119</v>
      </c>
      <c r="J49" s="9" t="s">
        <v>120</v>
      </c>
      <c r="K49" s="9" t="s">
        <v>121</v>
      </c>
      <c r="L49" s="9" t="s">
        <v>122</v>
      </c>
      <c r="M49" s="9" t="s">
        <v>123</v>
      </c>
      <c r="N49" s="9" t="s">
        <v>124</v>
      </c>
      <c r="O49" s="9" t="s">
        <v>125</v>
      </c>
      <c r="P49" s="9" t="s">
        <v>132</v>
      </c>
      <c r="Q49" s="9" t="s">
        <v>115</v>
      </c>
      <c r="R49" s="9" t="s">
        <v>116</v>
      </c>
      <c r="S49" s="9" t="s">
        <v>117</v>
      </c>
      <c r="T49" s="9" t="s">
        <v>118</v>
      </c>
      <c r="U49" s="9" t="s">
        <v>119</v>
      </c>
      <c r="V49" s="9" t="s">
        <v>120</v>
      </c>
      <c r="W49" s="9" t="s">
        <v>121</v>
      </c>
      <c r="X49" s="9" t="s">
        <v>122</v>
      </c>
      <c r="Y49" s="9" t="s">
        <v>123</v>
      </c>
      <c r="Z49" s="9" t="s">
        <v>124</v>
      </c>
      <c r="AA49" s="9" t="s">
        <v>125</v>
      </c>
      <c r="AB49" s="9" t="s">
        <v>120</v>
      </c>
      <c r="AC49" s="9" t="s">
        <v>121</v>
      </c>
      <c r="AD49" s="9" t="s">
        <v>122</v>
      </c>
      <c r="AE49" s="9" t="s">
        <v>123</v>
      </c>
      <c r="AF49" s="9" t="s">
        <v>124</v>
      </c>
      <c r="AG49" s="9" t="s">
        <v>125</v>
      </c>
      <c r="AH49" s="9" t="s">
        <v>120</v>
      </c>
      <c r="AI49" s="9" t="s">
        <v>121</v>
      </c>
      <c r="AJ49" s="9" t="s">
        <v>122</v>
      </c>
      <c r="AK49" s="9" t="s">
        <v>123</v>
      </c>
      <c r="AL49" s="9" t="s">
        <v>124</v>
      </c>
      <c r="AM49" s="9" t="s">
        <v>125</v>
      </c>
    </row>
    <row r="50" spans="1:43">
      <c r="C50" s="37" t="s">
        <v>127</v>
      </c>
      <c r="D50" s="21"/>
      <c r="E50" s="21"/>
      <c r="F50" s="38">
        <f t="shared" ref="F50:AN50" si="120">F53*F52*F51</f>
        <v>0</v>
      </c>
      <c r="G50" s="38">
        <f t="shared" si="120"/>
        <v>0</v>
      </c>
      <c r="H50" s="38">
        <f t="shared" si="120"/>
        <v>0</v>
      </c>
      <c r="I50" s="38">
        <f t="shared" si="120"/>
        <v>10200</v>
      </c>
      <c r="J50" s="38">
        <f t="shared" si="120"/>
        <v>15000</v>
      </c>
      <c r="K50" s="38">
        <f t="shared" si="120"/>
        <v>18000</v>
      </c>
      <c r="L50" s="38">
        <f t="shared" si="120"/>
        <v>24000</v>
      </c>
      <c r="M50" s="38">
        <f t="shared" si="120"/>
        <v>30000</v>
      </c>
      <c r="N50" s="38">
        <f t="shared" si="120"/>
        <v>36000</v>
      </c>
      <c r="O50" s="38">
        <f t="shared" si="120"/>
        <v>42000</v>
      </c>
      <c r="P50" s="38">
        <f t="shared" si="120"/>
        <v>44800</v>
      </c>
      <c r="Q50" s="38">
        <f t="shared" si="120"/>
        <v>38400</v>
      </c>
      <c r="R50" s="38">
        <f t="shared" si="120"/>
        <v>39600</v>
      </c>
      <c r="S50" s="38">
        <f t="shared" si="120"/>
        <v>59400</v>
      </c>
      <c r="T50" s="38">
        <f t="shared" si="120"/>
        <v>34000</v>
      </c>
      <c r="U50" s="38">
        <f t="shared" si="120"/>
        <v>34000</v>
      </c>
      <c r="V50" s="38">
        <f t="shared" si="120"/>
        <v>47600</v>
      </c>
      <c r="W50" s="38">
        <f t="shared" si="120"/>
        <v>47600</v>
      </c>
      <c r="X50" s="38">
        <f t="shared" si="120"/>
        <v>54400</v>
      </c>
      <c r="Y50" s="38">
        <f t="shared" si="120"/>
        <v>63000</v>
      </c>
      <c r="Z50" s="38">
        <f t="shared" si="120"/>
        <v>72000</v>
      </c>
      <c r="AA50" s="38">
        <f t="shared" si="120"/>
        <v>72000</v>
      </c>
      <c r="AB50" s="38">
        <f t="shared" ref="AB50:AG50" si="121">AB53*AB52*AB51</f>
        <v>47600</v>
      </c>
      <c r="AC50" s="38">
        <f t="shared" si="121"/>
        <v>47600</v>
      </c>
      <c r="AD50" s="38">
        <f t="shared" si="121"/>
        <v>54400</v>
      </c>
      <c r="AE50" s="38">
        <f t="shared" si="121"/>
        <v>63000</v>
      </c>
      <c r="AF50" s="38">
        <f t="shared" si="121"/>
        <v>72000</v>
      </c>
      <c r="AG50" s="38">
        <f t="shared" si="121"/>
        <v>72000</v>
      </c>
      <c r="AH50" s="38">
        <f t="shared" ref="AH50:AM50" si="122">AH53*AH52*AH51</f>
        <v>47600</v>
      </c>
      <c r="AI50" s="38">
        <f t="shared" si="122"/>
        <v>47600</v>
      </c>
      <c r="AJ50" s="38">
        <f t="shared" si="122"/>
        <v>54400</v>
      </c>
      <c r="AK50" s="38">
        <f t="shared" si="122"/>
        <v>63000</v>
      </c>
      <c r="AL50" s="38">
        <f t="shared" si="122"/>
        <v>72000</v>
      </c>
      <c r="AM50" s="38">
        <f t="shared" si="122"/>
        <v>72000</v>
      </c>
      <c r="AN50" s="152">
        <f t="shared" si="120"/>
        <v>68400</v>
      </c>
      <c r="AO50" s="153"/>
      <c r="AP50" s="39"/>
      <c r="AQ50" s="9"/>
    </row>
    <row r="51" spans="1:43" s="110" customFormat="1">
      <c r="C51" s="111" t="s">
        <v>128</v>
      </c>
      <c r="D51" s="112">
        <v>15</v>
      </c>
      <c r="E51" s="112">
        <v>15</v>
      </c>
      <c r="F51" s="112">
        <v>15</v>
      </c>
      <c r="G51" s="112">
        <v>15</v>
      </c>
      <c r="H51" s="112">
        <v>15</v>
      </c>
      <c r="I51" s="112">
        <v>15</v>
      </c>
      <c r="J51" s="112">
        <v>15</v>
      </c>
      <c r="K51" s="112">
        <v>15</v>
      </c>
      <c r="L51" s="112">
        <v>15</v>
      </c>
      <c r="M51" s="112">
        <v>15</v>
      </c>
      <c r="N51" s="112">
        <v>15</v>
      </c>
      <c r="O51" s="112">
        <v>15</v>
      </c>
      <c r="P51" s="112">
        <v>16</v>
      </c>
      <c r="Q51" s="112">
        <v>16</v>
      </c>
      <c r="R51" s="112">
        <v>16.5</v>
      </c>
      <c r="S51" s="112">
        <v>16.5</v>
      </c>
      <c r="T51" s="112">
        <v>17</v>
      </c>
      <c r="U51" s="112">
        <v>17</v>
      </c>
      <c r="V51" s="112">
        <v>17</v>
      </c>
      <c r="W51" s="112">
        <v>17</v>
      </c>
      <c r="X51" s="112">
        <v>17</v>
      </c>
      <c r="Y51" s="112">
        <v>17.5</v>
      </c>
      <c r="Z51" s="112">
        <v>18</v>
      </c>
      <c r="AA51" s="112">
        <v>18</v>
      </c>
      <c r="AB51" s="112">
        <v>17</v>
      </c>
      <c r="AC51" s="112">
        <v>17</v>
      </c>
      <c r="AD51" s="112">
        <v>17</v>
      </c>
      <c r="AE51" s="112">
        <v>17.5</v>
      </c>
      <c r="AF51" s="112">
        <v>18</v>
      </c>
      <c r="AG51" s="112">
        <v>18</v>
      </c>
      <c r="AH51" s="112">
        <v>17</v>
      </c>
      <c r="AI51" s="112">
        <v>17</v>
      </c>
      <c r="AJ51" s="112">
        <v>17</v>
      </c>
      <c r="AK51" s="112">
        <v>17.5</v>
      </c>
      <c r="AL51" s="112">
        <v>18</v>
      </c>
      <c r="AM51" s="112">
        <v>18</v>
      </c>
      <c r="AN51" s="112">
        <v>18</v>
      </c>
      <c r="AO51" s="113"/>
      <c r="AQ51" s="114"/>
    </row>
    <row r="52" spans="1:43">
      <c r="C52" s="37" t="s">
        <v>50</v>
      </c>
      <c r="D52" s="97">
        <v>0</v>
      </c>
      <c r="E52" s="97">
        <v>0</v>
      </c>
      <c r="F52" s="40">
        <v>0</v>
      </c>
      <c r="G52" s="40">
        <v>0</v>
      </c>
      <c r="H52" s="40">
        <v>0</v>
      </c>
      <c r="I52" s="40">
        <v>34</v>
      </c>
      <c r="J52" s="40">
        <v>50</v>
      </c>
      <c r="K52" s="40">
        <v>60</v>
      </c>
      <c r="L52" s="40">
        <v>80</v>
      </c>
      <c r="M52" s="40">
        <v>100</v>
      </c>
      <c r="N52" s="40">
        <v>120</v>
      </c>
      <c r="O52" s="40">
        <v>140</v>
      </c>
      <c r="P52" s="40">
        <v>140</v>
      </c>
      <c r="Q52" s="40">
        <v>120</v>
      </c>
      <c r="R52" s="40">
        <v>120</v>
      </c>
      <c r="S52" s="40">
        <v>180</v>
      </c>
      <c r="T52" s="40">
        <v>100</v>
      </c>
      <c r="U52" s="40">
        <v>100</v>
      </c>
      <c r="V52" s="40">
        <v>140</v>
      </c>
      <c r="W52" s="40">
        <v>140</v>
      </c>
      <c r="X52" s="40">
        <v>160</v>
      </c>
      <c r="Y52" s="40">
        <v>180</v>
      </c>
      <c r="Z52" s="40">
        <v>200</v>
      </c>
      <c r="AA52" s="40">
        <v>200</v>
      </c>
      <c r="AB52" s="40">
        <v>140</v>
      </c>
      <c r="AC52" s="40">
        <v>140</v>
      </c>
      <c r="AD52" s="40">
        <v>160</v>
      </c>
      <c r="AE52" s="40">
        <v>180</v>
      </c>
      <c r="AF52" s="40">
        <v>200</v>
      </c>
      <c r="AG52" s="40">
        <v>200</v>
      </c>
      <c r="AH52" s="40">
        <v>140</v>
      </c>
      <c r="AI52" s="40">
        <v>140</v>
      </c>
      <c r="AJ52" s="40">
        <v>160</v>
      </c>
      <c r="AK52" s="40">
        <v>180</v>
      </c>
      <c r="AL52" s="40">
        <v>200</v>
      </c>
      <c r="AM52" s="40">
        <v>200</v>
      </c>
      <c r="AN52" s="40">
        <v>190</v>
      </c>
      <c r="AO52" s="41"/>
      <c r="AP52" s="39"/>
      <c r="AQ52" s="9"/>
    </row>
    <row r="53" spans="1:43">
      <c r="C53" s="37" t="s">
        <v>51</v>
      </c>
      <c r="D53" s="97">
        <v>20</v>
      </c>
      <c r="E53" s="97">
        <v>20</v>
      </c>
      <c r="F53" s="40">
        <v>20</v>
      </c>
      <c r="G53" s="40">
        <v>20</v>
      </c>
      <c r="H53" s="40">
        <v>20</v>
      </c>
      <c r="I53" s="40">
        <v>20</v>
      </c>
      <c r="J53" s="40">
        <v>20</v>
      </c>
      <c r="K53" s="40">
        <v>20</v>
      </c>
      <c r="L53" s="40">
        <v>20</v>
      </c>
      <c r="M53" s="40">
        <v>20</v>
      </c>
      <c r="N53" s="40">
        <v>20</v>
      </c>
      <c r="O53" s="40">
        <v>20</v>
      </c>
      <c r="P53" s="40">
        <v>20</v>
      </c>
      <c r="Q53" s="40">
        <v>20</v>
      </c>
      <c r="R53" s="40">
        <v>20</v>
      </c>
      <c r="S53" s="40">
        <v>20</v>
      </c>
      <c r="T53" s="40">
        <v>20</v>
      </c>
      <c r="U53" s="40">
        <v>20</v>
      </c>
      <c r="V53" s="40">
        <v>20</v>
      </c>
      <c r="W53" s="40">
        <v>20</v>
      </c>
      <c r="X53" s="40">
        <v>20</v>
      </c>
      <c r="Y53" s="40">
        <v>20</v>
      </c>
      <c r="Z53" s="40">
        <v>20</v>
      </c>
      <c r="AA53" s="40">
        <v>20</v>
      </c>
      <c r="AB53" s="40">
        <v>20</v>
      </c>
      <c r="AC53" s="40">
        <v>20</v>
      </c>
      <c r="AD53" s="40">
        <v>20</v>
      </c>
      <c r="AE53" s="40">
        <v>20</v>
      </c>
      <c r="AF53" s="40">
        <v>20</v>
      </c>
      <c r="AG53" s="40">
        <v>20</v>
      </c>
      <c r="AH53" s="40">
        <v>20</v>
      </c>
      <c r="AI53" s="40">
        <v>20</v>
      </c>
      <c r="AJ53" s="40">
        <v>20</v>
      </c>
      <c r="AK53" s="40">
        <v>20</v>
      </c>
      <c r="AL53" s="40">
        <v>20</v>
      </c>
      <c r="AM53" s="40">
        <v>20</v>
      </c>
      <c r="AN53" s="40">
        <v>20</v>
      </c>
      <c r="AO53" s="41"/>
      <c r="AP53" s="39"/>
      <c r="AQ53" s="9"/>
    </row>
    <row r="54" spans="1:43" s="110" customFormat="1">
      <c r="C54" s="111" t="s">
        <v>129</v>
      </c>
      <c r="D54" s="112">
        <v>7</v>
      </c>
      <c r="E54" s="112">
        <v>7</v>
      </c>
      <c r="F54" s="112">
        <v>7</v>
      </c>
      <c r="G54" s="112">
        <v>7</v>
      </c>
      <c r="H54" s="112">
        <v>7</v>
      </c>
      <c r="I54" s="112">
        <v>7</v>
      </c>
      <c r="J54" s="112">
        <v>7</v>
      </c>
      <c r="K54" s="112">
        <v>7</v>
      </c>
      <c r="L54" s="112">
        <v>7</v>
      </c>
      <c r="M54" s="112">
        <v>7</v>
      </c>
      <c r="N54" s="112">
        <v>7</v>
      </c>
      <c r="O54" s="112">
        <v>7</v>
      </c>
      <c r="P54" s="112">
        <v>7.45</v>
      </c>
      <c r="Q54" s="112">
        <v>7.45</v>
      </c>
      <c r="R54" s="112">
        <v>7.7</v>
      </c>
      <c r="S54" s="112">
        <v>7.7</v>
      </c>
      <c r="T54" s="112">
        <v>7.9</v>
      </c>
      <c r="U54" s="112">
        <v>7.9</v>
      </c>
      <c r="V54" s="112">
        <v>7.9</v>
      </c>
      <c r="W54" s="112">
        <v>7.9</v>
      </c>
      <c r="X54" s="112">
        <v>7.9</v>
      </c>
      <c r="Y54" s="112">
        <v>8.15</v>
      </c>
      <c r="Z54" s="112">
        <v>8.35</v>
      </c>
      <c r="AA54" s="112">
        <v>8.35</v>
      </c>
      <c r="AB54" s="112">
        <v>7.9</v>
      </c>
      <c r="AC54" s="112">
        <v>7.9</v>
      </c>
      <c r="AD54" s="112">
        <v>7.9</v>
      </c>
      <c r="AE54" s="112">
        <v>8.15</v>
      </c>
      <c r="AF54" s="112">
        <v>8.35</v>
      </c>
      <c r="AG54" s="112">
        <v>8.35</v>
      </c>
      <c r="AH54" s="112">
        <v>7.9</v>
      </c>
      <c r="AI54" s="112">
        <v>7.9</v>
      </c>
      <c r="AJ54" s="112">
        <v>7.9</v>
      </c>
      <c r="AK54" s="112">
        <v>8.15</v>
      </c>
      <c r="AL54" s="112">
        <v>8.35</v>
      </c>
      <c r="AM54" s="112">
        <v>8.35</v>
      </c>
      <c r="AN54" s="112">
        <v>8.35</v>
      </c>
      <c r="AO54" s="113"/>
      <c r="AQ54" s="114"/>
    </row>
    <row r="55" spans="1:43">
      <c r="C55" s="37" t="s">
        <v>126</v>
      </c>
      <c r="D55" s="38">
        <f t="shared" ref="D55:AN55" si="123">D52*D53*D54</f>
        <v>0</v>
      </c>
      <c r="E55" s="38">
        <f t="shared" si="123"/>
        <v>0</v>
      </c>
      <c r="F55" s="38">
        <f t="shared" si="123"/>
        <v>0</v>
      </c>
      <c r="G55" s="38">
        <f t="shared" si="123"/>
        <v>0</v>
      </c>
      <c r="H55" s="100">
        <f>I55/3</f>
        <v>1586.6666666666667</v>
      </c>
      <c r="I55" s="38">
        <f t="shared" si="123"/>
        <v>4760</v>
      </c>
      <c r="J55" s="38">
        <f t="shared" si="123"/>
        <v>7000</v>
      </c>
      <c r="K55" s="38">
        <f t="shared" si="123"/>
        <v>8400</v>
      </c>
      <c r="L55" s="38">
        <f t="shared" si="123"/>
        <v>11200</v>
      </c>
      <c r="M55" s="38">
        <f t="shared" si="123"/>
        <v>14000</v>
      </c>
      <c r="N55" s="38">
        <f t="shared" si="123"/>
        <v>16800</v>
      </c>
      <c r="O55" s="38">
        <f t="shared" si="123"/>
        <v>19600</v>
      </c>
      <c r="P55" s="38">
        <f t="shared" si="123"/>
        <v>20860</v>
      </c>
      <c r="Q55" s="38">
        <f t="shared" si="123"/>
        <v>17880</v>
      </c>
      <c r="R55" s="38">
        <f t="shared" si="123"/>
        <v>18480</v>
      </c>
      <c r="S55" s="38">
        <f t="shared" si="123"/>
        <v>27720</v>
      </c>
      <c r="T55" s="38">
        <f t="shared" si="123"/>
        <v>15800</v>
      </c>
      <c r="U55" s="38">
        <f t="shared" si="123"/>
        <v>15800</v>
      </c>
      <c r="V55" s="38">
        <f t="shared" si="123"/>
        <v>22120</v>
      </c>
      <c r="W55" s="38">
        <f t="shared" si="123"/>
        <v>22120</v>
      </c>
      <c r="X55" s="38">
        <f t="shared" si="123"/>
        <v>25280</v>
      </c>
      <c r="Y55" s="38">
        <f t="shared" si="123"/>
        <v>29340</v>
      </c>
      <c r="Z55" s="38">
        <f t="shared" si="123"/>
        <v>33400</v>
      </c>
      <c r="AA55" s="38">
        <f t="shared" si="123"/>
        <v>33400</v>
      </c>
      <c r="AB55" s="38">
        <f t="shared" ref="AB55:AG55" si="124">AB52*AB53*AB54</f>
        <v>22120</v>
      </c>
      <c r="AC55" s="38">
        <f t="shared" si="124"/>
        <v>22120</v>
      </c>
      <c r="AD55" s="38">
        <f t="shared" si="124"/>
        <v>25280</v>
      </c>
      <c r="AE55" s="38">
        <f t="shared" si="124"/>
        <v>29340</v>
      </c>
      <c r="AF55" s="38">
        <f t="shared" si="124"/>
        <v>33400</v>
      </c>
      <c r="AG55" s="38">
        <f t="shared" si="124"/>
        <v>33400</v>
      </c>
      <c r="AH55" s="38">
        <f t="shared" ref="AH55:AM55" si="125">AH52*AH53*AH54</f>
        <v>22120</v>
      </c>
      <c r="AI55" s="38">
        <f t="shared" si="125"/>
        <v>22120</v>
      </c>
      <c r="AJ55" s="38">
        <f t="shared" si="125"/>
        <v>25280</v>
      </c>
      <c r="AK55" s="38">
        <f t="shared" si="125"/>
        <v>29340</v>
      </c>
      <c r="AL55" s="38">
        <f t="shared" si="125"/>
        <v>33400</v>
      </c>
      <c r="AM55" s="38">
        <f t="shared" si="125"/>
        <v>33400</v>
      </c>
      <c r="AN55" s="152">
        <f t="shared" si="123"/>
        <v>31730</v>
      </c>
      <c r="AO55" s="153"/>
      <c r="AP55" s="39"/>
      <c r="AQ55" s="9"/>
    </row>
    <row r="56" spans="1:43">
      <c r="J56" s="1">
        <f t="shared" ref="J56:AM56" si="126">J55/J50</f>
        <v>0.46666666666666667</v>
      </c>
      <c r="K56" s="1">
        <f t="shared" si="126"/>
        <v>0.46666666666666667</v>
      </c>
      <c r="L56" s="1">
        <f t="shared" si="126"/>
        <v>0.46666666666666667</v>
      </c>
      <c r="M56" s="1">
        <f t="shared" si="126"/>
        <v>0.46666666666666667</v>
      </c>
      <c r="N56" s="1">
        <f t="shared" si="126"/>
        <v>0.46666666666666667</v>
      </c>
      <c r="O56" s="1">
        <f t="shared" si="126"/>
        <v>0.46666666666666667</v>
      </c>
      <c r="P56" s="1">
        <f t="shared" si="126"/>
        <v>0.46562500000000001</v>
      </c>
      <c r="Q56" s="1">
        <f t="shared" si="126"/>
        <v>0.46562500000000001</v>
      </c>
      <c r="R56" s="1">
        <f t="shared" si="126"/>
        <v>0.46666666666666667</v>
      </c>
      <c r="S56" s="1">
        <f t="shared" si="126"/>
        <v>0.46666666666666667</v>
      </c>
      <c r="T56" s="1">
        <f t="shared" si="126"/>
        <v>0.46470588235294119</v>
      </c>
      <c r="U56" s="1">
        <f t="shared" si="126"/>
        <v>0.46470588235294119</v>
      </c>
      <c r="V56" s="1">
        <f t="shared" si="126"/>
        <v>0.46470588235294119</v>
      </c>
      <c r="W56" s="1">
        <f t="shared" si="126"/>
        <v>0.46470588235294119</v>
      </c>
      <c r="X56" s="1">
        <f t="shared" si="126"/>
        <v>0.46470588235294119</v>
      </c>
      <c r="Y56" s="1">
        <f t="shared" si="126"/>
        <v>0.46571428571428569</v>
      </c>
      <c r="Z56" s="1">
        <f t="shared" si="126"/>
        <v>0.46388888888888891</v>
      </c>
      <c r="AA56" s="1">
        <f t="shared" si="126"/>
        <v>0.46388888888888891</v>
      </c>
      <c r="AB56" s="1">
        <f t="shared" si="126"/>
        <v>0.46470588235294119</v>
      </c>
      <c r="AC56" s="1">
        <f t="shared" si="126"/>
        <v>0.46470588235294119</v>
      </c>
      <c r="AD56" s="1">
        <f t="shared" si="126"/>
        <v>0.46470588235294119</v>
      </c>
      <c r="AE56" s="1">
        <f t="shared" si="126"/>
        <v>0.46571428571428569</v>
      </c>
      <c r="AF56" s="1">
        <f t="shared" si="126"/>
        <v>0.46388888888888891</v>
      </c>
      <c r="AG56" s="1">
        <f t="shared" si="126"/>
        <v>0.46388888888888891</v>
      </c>
      <c r="AH56" s="1">
        <f t="shared" si="126"/>
        <v>0.46470588235294119</v>
      </c>
      <c r="AI56" s="1">
        <f t="shared" si="126"/>
        <v>0.46470588235294119</v>
      </c>
      <c r="AJ56" s="1">
        <f t="shared" si="126"/>
        <v>0.46470588235294119</v>
      </c>
      <c r="AK56" s="1">
        <f t="shared" si="126"/>
        <v>0.46571428571428569</v>
      </c>
      <c r="AL56" s="1">
        <f t="shared" si="126"/>
        <v>0.46388888888888891</v>
      </c>
      <c r="AM56" s="1">
        <f t="shared" si="126"/>
        <v>0.46388888888888891</v>
      </c>
      <c r="AQ56" s="9"/>
    </row>
    <row r="57" spans="1:43">
      <c r="AQ57" s="9"/>
    </row>
    <row r="58" spans="1:43">
      <c r="AQ58" s="9"/>
    </row>
    <row r="59" spans="1:43">
      <c r="A59" s="85">
        <v>5000</v>
      </c>
      <c r="C59" s="42" t="s">
        <v>52</v>
      </c>
      <c r="D59" s="21" t="s">
        <v>53</v>
      </c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B59" s="21"/>
      <c r="AC59" s="21"/>
      <c r="AD59" s="21"/>
      <c r="AE59" s="21"/>
      <c r="AF59" s="21"/>
      <c r="AH59" s="21"/>
      <c r="AI59" s="21"/>
      <c r="AJ59" s="21"/>
      <c r="AK59" s="21"/>
      <c r="AL59" s="21"/>
      <c r="AP59" s="9"/>
    </row>
    <row r="60" spans="1:43">
      <c r="B60" s="1">
        <v>1</v>
      </c>
      <c r="C60" s="37" t="s">
        <v>96</v>
      </c>
      <c r="D60" s="87">
        <v>0</v>
      </c>
      <c r="E60" s="88">
        <v>0</v>
      </c>
      <c r="F60" s="88">
        <f>1/2*$A$59</f>
        <v>2500</v>
      </c>
      <c r="G60" s="88">
        <f t="shared" ref="G60:U62" si="127">1/2*$A$59</f>
        <v>2500</v>
      </c>
      <c r="H60" s="88">
        <f t="shared" si="127"/>
        <v>2500</v>
      </c>
      <c r="I60" s="88">
        <f t="shared" si="127"/>
        <v>2500</v>
      </c>
      <c r="J60" s="88">
        <f t="shared" si="127"/>
        <v>2500</v>
      </c>
      <c r="K60" s="88">
        <f t="shared" si="127"/>
        <v>2500</v>
      </c>
      <c r="L60" s="88">
        <f t="shared" si="127"/>
        <v>2500</v>
      </c>
      <c r="M60" s="88">
        <f t="shared" si="127"/>
        <v>2500</v>
      </c>
      <c r="N60" s="88">
        <f t="shared" si="127"/>
        <v>2500</v>
      </c>
      <c r="O60" s="88">
        <f t="shared" si="127"/>
        <v>2500</v>
      </c>
      <c r="P60" s="88">
        <f t="shared" si="127"/>
        <v>2500</v>
      </c>
      <c r="Q60" s="88">
        <f t="shared" si="127"/>
        <v>2500</v>
      </c>
      <c r="R60" s="88">
        <f t="shared" si="127"/>
        <v>2500</v>
      </c>
      <c r="S60" s="88">
        <f t="shared" si="127"/>
        <v>2500</v>
      </c>
      <c r="T60" s="88">
        <f t="shared" si="127"/>
        <v>2500</v>
      </c>
      <c r="U60" s="88">
        <f t="shared" si="127"/>
        <v>2500</v>
      </c>
      <c r="V60" s="88">
        <v>2814</v>
      </c>
      <c r="W60" s="88">
        <v>2814</v>
      </c>
      <c r="X60" s="88">
        <v>2814</v>
      </c>
      <c r="Y60" s="88">
        <v>2814</v>
      </c>
      <c r="Z60" s="88">
        <v>2814</v>
      </c>
      <c r="AA60" s="88">
        <v>2814</v>
      </c>
      <c r="AB60" s="88">
        <v>2814</v>
      </c>
      <c r="AC60" s="88">
        <v>2814</v>
      </c>
      <c r="AD60" s="88">
        <v>2814</v>
      </c>
      <c r="AE60" s="88">
        <v>2814</v>
      </c>
      <c r="AF60" s="88">
        <v>2814</v>
      </c>
      <c r="AG60" s="88">
        <v>2814</v>
      </c>
      <c r="AH60" s="88">
        <v>2814</v>
      </c>
      <c r="AI60" s="88">
        <v>2814</v>
      </c>
      <c r="AJ60" s="88">
        <v>2814</v>
      </c>
      <c r="AK60" s="88">
        <v>2814</v>
      </c>
      <c r="AL60" s="88">
        <v>2814</v>
      </c>
      <c r="AM60" s="88">
        <v>2814</v>
      </c>
      <c r="AP60" s="9"/>
    </row>
    <row r="61" spans="1:43">
      <c r="B61" s="1">
        <v>2</v>
      </c>
      <c r="C61" s="37" t="s">
        <v>97</v>
      </c>
      <c r="D61" s="87">
        <v>0</v>
      </c>
      <c r="E61" s="88">
        <v>0</v>
      </c>
      <c r="F61" s="88">
        <v>0</v>
      </c>
      <c r="G61" s="88">
        <f>1/2*$A$59</f>
        <v>2500</v>
      </c>
      <c r="H61" s="88">
        <f t="shared" si="127"/>
        <v>2500</v>
      </c>
      <c r="I61" s="88">
        <f t="shared" si="127"/>
        <v>2500</v>
      </c>
      <c r="J61" s="88">
        <f t="shared" si="127"/>
        <v>2500</v>
      </c>
      <c r="K61" s="88">
        <f t="shared" si="127"/>
        <v>2500</v>
      </c>
      <c r="L61" s="88">
        <f t="shared" si="127"/>
        <v>2500</v>
      </c>
      <c r="M61" s="88">
        <f t="shared" si="127"/>
        <v>2500</v>
      </c>
      <c r="N61" s="88">
        <f t="shared" si="127"/>
        <v>2500</v>
      </c>
      <c r="O61" s="88">
        <f t="shared" si="127"/>
        <v>2500</v>
      </c>
      <c r="P61" s="88">
        <f t="shared" si="127"/>
        <v>2500</v>
      </c>
      <c r="Q61" s="88">
        <f t="shared" si="127"/>
        <v>2500</v>
      </c>
      <c r="R61" s="88">
        <f t="shared" si="127"/>
        <v>2500</v>
      </c>
      <c r="S61" s="88">
        <f t="shared" si="127"/>
        <v>2500</v>
      </c>
      <c r="T61" s="88">
        <f t="shared" si="127"/>
        <v>2500</v>
      </c>
      <c r="U61" s="88">
        <f t="shared" si="127"/>
        <v>2500</v>
      </c>
      <c r="V61" s="88">
        <v>3966</v>
      </c>
      <c r="W61" s="88">
        <v>3966</v>
      </c>
      <c r="X61" s="88">
        <v>3966</v>
      </c>
      <c r="Y61" s="88">
        <v>3966</v>
      </c>
      <c r="Z61" s="88">
        <v>3966</v>
      </c>
      <c r="AA61" s="88">
        <v>3966</v>
      </c>
      <c r="AB61" s="88">
        <v>3966</v>
      </c>
      <c r="AC61" s="88">
        <v>3966</v>
      </c>
      <c r="AD61" s="88">
        <v>3966</v>
      </c>
      <c r="AE61" s="88">
        <v>3966</v>
      </c>
      <c r="AF61" s="88">
        <v>3966</v>
      </c>
      <c r="AG61" s="88">
        <v>3966</v>
      </c>
      <c r="AH61" s="88">
        <v>3966</v>
      </c>
      <c r="AI61" s="88">
        <v>3966</v>
      </c>
      <c r="AJ61" s="88">
        <v>3966</v>
      </c>
      <c r="AK61" s="88">
        <v>3966</v>
      </c>
      <c r="AL61" s="88">
        <v>3966</v>
      </c>
      <c r="AM61" s="88">
        <v>3966</v>
      </c>
      <c r="AP61" s="9"/>
    </row>
    <row r="62" spans="1:43">
      <c r="B62" s="1">
        <v>3</v>
      </c>
      <c r="C62" s="37" t="s">
        <v>98</v>
      </c>
      <c r="D62" s="87">
        <v>0</v>
      </c>
      <c r="E62" s="88">
        <v>0</v>
      </c>
      <c r="F62" s="88">
        <v>0</v>
      </c>
      <c r="G62" s="88">
        <f>1/2*$A$59</f>
        <v>2500</v>
      </c>
      <c r="H62" s="88">
        <f t="shared" si="127"/>
        <v>2500</v>
      </c>
      <c r="I62" s="88">
        <f t="shared" si="127"/>
        <v>2500</v>
      </c>
      <c r="J62" s="88">
        <f t="shared" si="127"/>
        <v>2500</v>
      </c>
      <c r="K62" s="88">
        <f t="shared" si="127"/>
        <v>2500</v>
      </c>
      <c r="L62" s="88">
        <f t="shared" si="127"/>
        <v>2500</v>
      </c>
      <c r="M62" s="88">
        <f t="shared" si="127"/>
        <v>2500</v>
      </c>
      <c r="N62" s="88">
        <f t="shared" si="127"/>
        <v>2500</v>
      </c>
      <c r="O62" s="88">
        <f t="shared" si="127"/>
        <v>2500</v>
      </c>
      <c r="P62" s="88">
        <f t="shared" si="127"/>
        <v>2500</v>
      </c>
      <c r="Q62" s="88">
        <f t="shared" si="127"/>
        <v>2500</v>
      </c>
      <c r="R62" s="88">
        <f t="shared" si="127"/>
        <v>2500</v>
      </c>
      <c r="S62" s="88">
        <f t="shared" si="127"/>
        <v>2500</v>
      </c>
      <c r="T62" s="88">
        <f t="shared" si="127"/>
        <v>2500</v>
      </c>
      <c r="U62" s="88">
        <f t="shared" si="127"/>
        <v>2500</v>
      </c>
      <c r="V62" s="88">
        <v>3792</v>
      </c>
      <c r="W62" s="88">
        <v>3792</v>
      </c>
      <c r="X62" s="88">
        <v>3792</v>
      </c>
      <c r="Y62" s="88">
        <v>3792</v>
      </c>
      <c r="Z62" s="88">
        <v>3792</v>
      </c>
      <c r="AA62" s="88">
        <v>3792</v>
      </c>
      <c r="AB62" s="88">
        <v>3792</v>
      </c>
      <c r="AC62" s="88">
        <v>3792</v>
      </c>
      <c r="AD62" s="88">
        <v>3792</v>
      </c>
      <c r="AE62" s="88">
        <v>3792</v>
      </c>
      <c r="AF62" s="88">
        <v>3792</v>
      </c>
      <c r="AG62" s="88">
        <v>3792</v>
      </c>
      <c r="AH62" s="88">
        <v>3792</v>
      </c>
      <c r="AI62" s="88">
        <v>3792</v>
      </c>
      <c r="AJ62" s="88">
        <v>3792</v>
      </c>
      <c r="AK62" s="88">
        <v>3792</v>
      </c>
      <c r="AL62" s="88">
        <v>3792</v>
      </c>
      <c r="AM62" s="88">
        <v>3792</v>
      </c>
      <c r="AP62" s="9"/>
    </row>
    <row r="63" spans="1:43">
      <c r="B63" s="1">
        <v>4</v>
      </c>
      <c r="C63" s="37" t="s">
        <v>92</v>
      </c>
      <c r="D63" s="87">
        <v>0</v>
      </c>
      <c r="E63" s="88">
        <v>0</v>
      </c>
      <c r="F63" s="88">
        <v>0</v>
      </c>
      <c r="G63" s="88">
        <f>$A$59</f>
        <v>5000</v>
      </c>
      <c r="H63" s="88">
        <f t="shared" ref="H63:U63" si="128">$A$59</f>
        <v>5000</v>
      </c>
      <c r="I63" s="88">
        <f t="shared" si="128"/>
        <v>5000</v>
      </c>
      <c r="J63" s="88">
        <f t="shared" si="128"/>
        <v>5000</v>
      </c>
      <c r="K63" s="88">
        <f t="shared" si="128"/>
        <v>5000</v>
      </c>
      <c r="L63" s="88">
        <f t="shared" si="128"/>
        <v>5000</v>
      </c>
      <c r="M63" s="88">
        <f t="shared" si="128"/>
        <v>5000</v>
      </c>
      <c r="N63" s="88">
        <f t="shared" si="128"/>
        <v>5000</v>
      </c>
      <c r="O63" s="88">
        <f t="shared" si="128"/>
        <v>5000</v>
      </c>
      <c r="P63" s="88">
        <f t="shared" si="128"/>
        <v>5000</v>
      </c>
      <c r="Q63" s="88">
        <f t="shared" si="128"/>
        <v>5000</v>
      </c>
      <c r="R63" s="88">
        <f t="shared" si="128"/>
        <v>5000</v>
      </c>
      <c r="S63" s="88">
        <f t="shared" si="128"/>
        <v>5000</v>
      </c>
      <c r="T63" s="88">
        <f t="shared" si="128"/>
        <v>5000</v>
      </c>
      <c r="U63" s="88">
        <f t="shared" si="128"/>
        <v>5000</v>
      </c>
      <c r="V63" s="88">
        <v>3323</v>
      </c>
      <c r="W63" s="88">
        <v>3323</v>
      </c>
      <c r="X63" s="88">
        <v>3323</v>
      </c>
      <c r="Y63" s="88">
        <v>3323</v>
      </c>
      <c r="Z63" s="88">
        <v>3323</v>
      </c>
      <c r="AA63" s="88">
        <v>3323</v>
      </c>
      <c r="AB63" s="88">
        <v>3323</v>
      </c>
      <c r="AC63" s="88">
        <v>3323</v>
      </c>
      <c r="AD63" s="88">
        <v>3323</v>
      </c>
      <c r="AE63" s="88">
        <v>3323</v>
      </c>
      <c r="AF63" s="88">
        <v>3323</v>
      </c>
      <c r="AG63" s="88">
        <v>3323</v>
      </c>
      <c r="AH63" s="88">
        <v>3323</v>
      </c>
      <c r="AI63" s="88">
        <v>3323</v>
      </c>
      <c r="AJ63" s="88">
        <v>3323</v>
      </c>
      <c r="AK63" s="88">
        <v>3323</v>
      </c>
      <c r="AL63" s="88">
        <v>3323</v>
      </c>
      <c r="AM63" s="88">
        <v>3323</v>
      </c>
      <c r="AP63" s="9"/>
    </row>
    <row r="64" spans="1:43">
      <c r="B64" s="1">
        <v>5</v>
      </c>
      <c r="C64" s="37" t="s">
        <v>93</v>
      </c>
      <c r="D64" s="87">
        <v>0</v>
      </c>
      <c r="E64" s="88">
        <v>0</v>
      </c>
      <c r="F64" s="88">
        <v>0</v>
      </c>
      <c r="G64" s="88">
        <f t="shared" ref="G64:U66" si="129">$A$59</f>
        <v>5000</v>
      </c>
      <c r="H64" s="88">
        <f t="shared" si="129"/>
        <v>5000</v>
      </c>
      <c r="I64" s="88">
        <f t="shared" si="129"/>
        <v>5000</v>
      </c>
      <c r="J64" s="88">
        <f t="shared" si="129"/>
        <v>5000</v>
      </c>
      <c r="K64" s="88">
        <f t="shared" si="129"/>
        <v>5000</v>
      </c>
      <c r="L64" s="88">
        <f t="shared" si="129"/>
        <v>5000</v>
      </c>
      <c r="M64" s="88">
        <f t="shared" si="129"/>
        <v>5000</v>
      </c>
      <c r="N64" s="88">
        <f t="shared" si="129"/>
        <v>5000</v>
      </c>
      <c r="O64" s="88">
        <f t="shared" si="129"/>
        <v>5000</v>
      </c>
      <c r="P64" s="88">
        <f t="shared" si="129"/>
        <v>5000</v>
      </c>
      <c r="Q64" s="88">
        <f t="shared" si="129"/>
        <v>5000</v>
      </c>
      <c r="R64" s="88">
        <f t="shared" si="129"/>
        <v>5000</v>
      </c>
      <c r="S64" s="88">
        <f t="shared" si="129"/>
        <v>5000</v>
      </c>
      <c r="T64" s="88">
        <f t="shared" si="129"/>
        <v>5000</v>
      </c>
      <c r="U64" s="88">
        <f t="shared" si="129"/>
        <v>5000</v>
      </c>
      <c r="V64" s="88">
        <v>1529</v>
      </c>
      <c r="W64" s="88">
        <v>1529</v>
      </c>
      <c r="X64" s="88">
        <v>1529</v>
      </c>
      <c r="Y64" s="88">
        <v>1529</v>
      </c>
      <c r="Z64" s="88">
        <v>1529</v>
      </c>
      <c r="AA64" s="88">
        <v>1529</v>
      </c>
      <c r="AB64" s="88">
        <v>1529</v>
      </c>
      <c r="AC64" s="88">
        <v>1529</v>
      </c>
      <c r="AD64" s="88">
        <v>1529</v>
      </c>
      <c r="AE64" s="88">
        <v>1529</v>
      </c>
      <c r="AF64" s="88">
        <v>1529</v>
      </c>
      <c r="AG64" s="88">
        <v>1529</v>
      </c>
      <c r="AH64" s="88">
        <v>1529</v>
      </c>
      <c r="AI64" s="88">
        <v>1529</v>
      </c>
      <c r="AJ64" s="88">
        <v>1529</v>
      </c>
      <c r="AK64" s="88">
        <v>1529</v>
      </c>
      <c r="AL64" s="88">
        <v>1529</v>
      </c>
      <c r="AM64" s="88">
        <v>1529</v>
      </c>
      <c r="AP64" s="9"/>
    </row>
    <row r="65" spans="2:42">
      <c r="B65" s="1">
        <v>6</v>
      </c>
      <c r="C65" s="37" t="s">
        <v>94</v>
      </c>
      <c r="D65" s="88">
        <v>0</v>
      </c>
      <c r="E65" s="88">
        <v>0</v>
      </c>
      <c r="F65" s="88">
        <v>0</v>
      </c>
      <c r="G65" s="88">
        <f t="shared" si="129"/>
        <v>5000</v>
      </c>
      <c r="H65" s="88">
        <f t="shared" si="129"/>
        <v>5000</v>
      </c>
      <c r="I65" s="88">
        <f t="shared" si="129"/>
        <v>5000</v>
      </c>
      <c r="J65" s="88">
        <f t="shared" si="129"/>
        <v>5000</v>
      </c>
      <c r="K65" s="88">
        <f t="shared" si="129"/>
        <v>5000</v>
      </c>
      <c r="L65" s="88">
        <f t="shared" si="129"/>
        <v>5000</v>
      </c>
      <c r="M65" s="88">
        <f t="shared" si="129"/>
        <v>5000</v>
      </c>
      <c r="N65" s="88">
        <f t="shared" si="129"/>
        <v>5000</v>
      </c>
      <c r="O65" s="88">
        <f t="shared" si="129"/>
        <v>5000</v>
      </c>
      <c r="P65" s="88">
        <f t="shared" si="129"/>
        <v>5000</v>
      </c>
      <c r="Q65" s="88">
        <f t="shared" si="129"/>
        <v>5000</v>
      </c>
      <c r="R65" s="88">
        <f t="shared" si="129"/>
        <v>5000</v>
      </c>
      <c r="S65" s="88">
        <f t="shared" si="129"/>
        <v>5000</v>
      </c>
      <c r="T65" s="88">
        <f t="shared" si="129"/>
        <v>5000</v>
      </c>
      <c r="U65" s="88">
        <f t="shared" si="129"/>
        <v>5000</v>
      </c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P65" s="9"/>
    </row>
    <row r="66" spans="2:42">
      <c r="B66" s="1">
        <v>7</v>
      </c>
      <c r="C66" s="37" t="s">
        <v>95</v>
      </c>
      <c r="D66" s="87">
        <v>0</v>
      </c>
      <c r="E66" s="88">
        <v>0</v>
      </c>
      <c r="F66" s="88">
        <v>0</v>
      </c>
      <c r="G66" s="88">
        <f t="shared" si="129"/>
        <v>5000</v>
      </c>
      <c r="H66" s="88">
        <f t="shared" si="129"/>
        <v>5000</v>
      </c>
      <c r="I66" s="88">
        <f t="shared" si="129"/>
        <v>5000</v>
      </c>
      <c r="J66" s="88">
        <f t="shared" si="129"/>
        <v>5000</v>
      </c>
      <c r="K66" s="88">
        <f t="shared" si="129"/>
        <v>5000</v>
      </c>
      <c r="L66" s="88">
        <f t="shared" si="129"/>
        <v>5000</v>
      </c>
      <c r="M66" s="88">
        <f t="shared" si="129"/>
        <v>5000</v>
      </c>
      <c r="N66" s="88">
        <f t="shared" si="129"/>
        <v>5000</v>
      </c>
      <c r="O66" s="88">
        <f t="shared" si="129"/>
        <v>5000</v>
      </c>
      <c r="P66" s="88">
        <f t="shared" si="129"/>
        <v>5000</v>
      </c>
      <c r="Q66" s="88">
        <f t="shared" si="129"/>
        <v>5000</v>
      </c>
      <c r="R66" s="88">
        <f t="shared" si="129"/>
        <v>5000</v>
      </c>
      <c r="S66" s="88">
        <f t="shared" si="129"/>
        <v>5000</v>
      </c>
      <c r="T66" s="88">
        <f t="shared" si="129"/>
        <v>5000</v>
      </c>
      <c r="U66" s="88">
        <f t="shared" si="129"/>
        <v>5000</v>
      </c>
      <c r="V66" s="88">
        <v>1529</v>
      </c>
      <c r="W66" s="88">
        <v>1529</v>
      </c>
      <c r="X66" s="88">
        <v>1529</v>
      </c>
      <c r="Y66" s="88">
        <v>1529</v>
      </c>
      <c r="Z66" s="88">
        <v>1529</v>
      </c>
      <c r="AA66" s="88">
        <v>1529</v>
      </c>
      <c r="AB66" s="88">
        <v>1529</v>
      </c>
      <c r="AC66" s="88">
        <v>1529</v>
      </c>
      <c r="AD66" s="88">
        <v>1529</v>
      </c>
      <c r="AE66" s="88">
        <v>1529</v>
      </c>
      <c r="AF66" s="88">
        <v>1529</v>
      </c>
      <c r="AG66" s="88">
        <v>1529</v>
      </c>
      <c r="AH66" s="88">
        <v>1529</v>
      </c>
      <c r="AI66" s="88">
        <v>1529</v>
      </c>
      <c r="AJ66" s="88">
        <v>1529</v>
      </c>
      <c r="AK66" s="88">
        <v>1529</v>
      </c>
      <c r="AL66" s="88">
        <v>1529</v>
      </c>
      <c r="AM66" s="88">
        <v>1529</v>
      </c>
      <c r="AP66" s="9"/>
    </row>
    <row r="67" spans="2:42">
      <c r="C67" s="21"/>
      <c r="D67" s="89">
        <f>SUM(D60:D66)</f>
        <v>0</v>
      </c>
      <c r="E67" s="90">
        <f>SUM(E60:E66)</f>
        <v>0</v>
      </c>
      <c r="F67" s="90">
        <f t="shared" ref="F67:AA67" si="130">SUM(F60:F66)</f>
        <v>2500</v>
      </c>
      <c r="G67" s="90">
        <f>SUM(G60:G66)</f>
        <v>27500</v>
      </c>
      <c r="H67" s="90">
        <f t="shared" si="130"/>
        <v>27500</v>
      </c>
      <c r="I67" s="90">
        <f t="shared" si="130"/>
        <v>27500</v>
      </c>
      <c r="J67" s="90">
        <f t="shared" si="130"/>
        <v>27500</v>
      </c>
      <c r="K67" s="90">
        <f t="shared" si="130"/>
        <v>27500</v>
      </c>
      <c r="L67" s="90">
        <f t="shared" si="130"/>
        <v>27500</v>
      </c>
      <c r="M67" s="90">
        <f t="shared" si="130"/>
        <v>27500</v>
      </c>
      <c r="N67" s="90">
        <f t="shared" si="130"/>
        <v>27500</v>
      </c>
      <c r="O67" s="90">
        <f t="shared" si="130"/>
        <v>27500</v>
      </c>
      <c r="P67" s="90">
        <f t="shared" si="130"/>
        <v>27500</v>
      </c>
      <c r="Q67" s="90">
        <f t="shared" si="130"/>
        <v>27500</v>
      </c>
      <c r="R67" s="90">
        <f t="shared" si="130"/>
        <v>27500</v>
      </c>
      <c r="S67" s="90">
        <f t="shared" si="130"/>
        <v>27500</v>
      </c>
      <c r="T67" s="90">
        <f t="shared" si="130"/>
        <v>27500</v>
      </c>
      <c r="U67" s="90">
        <f t="shared" si="130"/>
        <v>27500</v>
      </c>
      <c r="V67" s="90">
        <f t="shared" si="130"/>
        <v>16953</v>
      </c>
      <c r="W67" s="90">
        <f t="shared" si="130"/>
        <v>16953</v>
      </c>
      <c r="X67" s="90">
        <f t="shared" si="130"/>
        <v>16953</v>
      </c>
      <c r="Y67" s="90">
        <f t="shared" si="130"/>
        <v>16953</v>
      </c>
      <c r="Z67" s="90">
        <f t="shared" si="130"/>
        <v>16953</v>
      </c>
      <c r="AA67" s="90">
        <f t="shared" si="130"/>
        <v>16953</v>
      </c>
      <c r="AB67" s="90">
        <f t="shared" ref="AB67:AG67" si="131">SUM(AB60:AB66)</f>
        <v>16953</v>
      </c>
      <c r="AC67" s="90">
        <f t="shared" si="131"/>
        <v>16953</v>
      </c>
      <c r="AD67" s="90">
        <f t="shared" si="131"/>
        <v>16953</v>
      </c>
      <c r="AE67" s="90">
        <f t="shared" si="131"/>
        <v>16953</v>
      </c>
      <c r="AF67" s="90">
        <f t="shared" si="131"/>
        <v>16953</v>
      </c>
      <c r="AG67" s="90">
        <f t="shared" si="131"/>
        <v>16953</v>
      </c>
      <c r="AH67" s="90">
        <f t="shared" ref="AH67:AM67" si="132">SUM(AH60:AH66)</f>
        <v>16953</v>
      </c>
      <c r="AI67" s="90">
        <f t="shared" si="132"/>
        <v>16953</v>
      </c>
      <c r="AJ67" s="90">
        <f t="shared" si="132"/>
        <v>16953</v>
      </c>
      <c r="AK67" s="90">
        <f t="shared" si="132"/>
        <v>16953</v>
      </c>
      <c r="AL67" s="90">
        <f t="shared" si="132"/>
        <v>16953</v>
      </c>
      <c r="AM67" s="90">
        <f t="shared" si="132"/>
        <v>16953</v>
      </c>
      <c r="AN67" s="43"/>
      <c r="AP67" s="9"/>
    </row>
    <row r="68" spans="2:42" s="92" customFormat="1" ht="13.5">
      <c r="C68" s="91" t="s">
        <v>99</v>
      </c>
      <c r="D68" s="93">
        <f>D67</f>
        <v>0</v>
      </c>
      <c r="E68" s="93">
        <f>E67+D68</f>
        <v>0</v>
      </c>
      <c r="F68" s="93">
        <f t="shared" ref="F68:O68" si="133">F67+E68</f>
        <v>2500</v>
      </c>
      <c r="G68" s="93">
        <f t="shared" si="133"/>
        <v>30000</v>
      </c>
      <c r="H68" s="93">
        <f t="shared" si="133"/>
        <v>57500</v>
      </c>
      <c r="I68" s="93">
        <f t="shared" si="133"/>
        <v>85000</v>
      </c>
      <c r="J68" s="93">
        <f t="shared" si="133"/>
        <v>112500</v>
      </c>
      <c r="K68" s="93">
        <f t="shared" si="133"/>
        <v>140000</v>
      </c>
      <c r="L68" s="93">
        <f t="shared" si="133"/>
        <v>167500</v>
      </c>
      <c r="M68" s="93">
        <f t="shared" si="133"/>
        <v>195000</v>
      </c>
      <c r="N68" s="93">
        <f t="shared" si="133"/>
        <v>222500</v>
      </c>
      <c r="O68" s="93">
        <f t="shared" si="133"/>
        <v>250000</v>
      </c>
    </row>
    <row r="70" spans="2:42" ht="15.75">
      <c r="D70" s="44" t="s">
        <v>54</v>
      </c>
      <c r="E70" s="44" t="s">
        <v>55</v>
      </c>
      <c r="F70" s="45" t="s">
        <v>56</v>
      </c>
      <c r="G70" s="44" t="s">
        <v>57</v>
      </c>
      <c r="H70" s="44" t="s">
        <v>58</v>
      </c>
      <c r="J70" s="21" t="s">
        <v>59</v>
      </c>
    </row>
    <row r="71" spans="2:42" ht="15.75">
      <c r="C71" s="46" t="s">
        <v>113</v>
      </c>
      <c r="D71" s="47">
        <f>SUM(D10:O10)/12</f>
        <v>14600</v>
      </c>
      <c r="E71" s="47">
        <f>E72/11</f>
        <v>55163.63636363636</v>
      </c>
      <c r="F71" s="48"/>
      <c r="G71" s="49"/>
      <c r="H71" s="49"/>
    </row>
    <row r="72" spans="2:42" ht="18.75" thickBot="1">
      <c r="C72" s="50" t="s">
        <v>60</v>
      </c>
      <c r="D72" s="51">
        <f>SUM(D10:O10)</f>
        <v>175200</v>
      </c>
      <c r="E72" s="51">
        <f>SUM(P10:AA10)</f>
        <v>606800</v>
      </c>
      <c r="F72" s="52">
        <f>E72*(1+H72)</f>
        <v>631072</v>
      </c>
      <c r="G72" s="53">
        <f>E72/D72-1</f>
        <v>2.4634703196347032</v>
      </c>
      <c r="H72" s="54">
        <v>0.04</v>
      </c>
      <c r="J72" s="55">
        <f>D72+E72+F72</f>
        <v>1413072</v>
      </c>
    </row>
    <row r="73" spans="2:42" ht="18">
      <c r="C73" s="50" t="s">
        <v>61</v>
      </c>
      <c r="D73" s="56">
        <f>SUM(D13:O13)</f>
        <v>418066.66666666663</v>
      </c>
      <c r="E73" s="56">
        <f>SUM(P13:AA13)</f>
        <v>687812</v>
      </c>
      <c r="F73" s="57">
        <f>E73*(1+H73)</f>
        <v>711885.41999999993</v>
      </c>
      <c r="G73" s="54">
        <f t="shared" ref="G73:H75" si="134">E73/D73-1</f>
        <v>0.64522085791739769</v>
      </c>
      <c r="H73" s="54">
        <v>3.5000000000000003E-2</v>
      </c>
      <c r="M73" s="58" t="s">
        <v>62</v>
      </c>
      <c r="N73" s="59"/>
      <c r="O73" s="60"/>
      <c r="AA73" s="35"/>
      <c r="AG73" s="35"/>
      <c r="AM73" s="35"/>
      <c r="AN73" s="35"/>
      <c r="AO73" s="35"/>
    </row>
    <row r="74" spans="2:42" ht="18">
      <c r="C74" s="50" t="s">
        <v>63</v>
      </c>
      <c r="D74" s="56">
        <f>D72-D73</f>
        <v>-242866.66666666663</v>
      </c>
      <c r="E74" s="56">
        <f>E72-E73</f>
        <v>-81012</v>
      </c>
      <c r="F74" s="57">
        <f>F72-F73</f>
        <v>-80813.419999999925</v>
      </c>
      <c r="G74" s="54">
        <f t="shared" si="134"/>
        <v>-0.66643425748009877</v>
      </c>
      <c r="H74" s="54">
        <f t="shared" si="134"/>
        <v>-2.451241791340486E-3</v>
      </c>
      <c r="M74" s="61">
        <f>D74/D72*100</f>
        <v>-138.62252663622525</v>
      </c>
      <c r="N74" s="61">
        <f>E74/E72*100</f>
        <v>-13.350692155570204</v>
      </c>
      <c r="O74" s="61">
        <f>F74/F72*100</f>
        <v>-12.805736904822259</v>
      </c>
    </row>
    <row r="75" spans="2:42" ht="18.75" thickBot="1">
      <c r="C75" s="50" t="s">
        <v>64</v>
      </c>
      <c r="D75" s="56">
        <f>D74-SUM(D39:O39)</f>
        <v>-243838.66666666663</v>
      </c>
      <c r="E75" s="56">
        <f>E74-SUM(Q39:AN39)</f>
        <v>-95622</v>
      </c>
      <c r="F75" s="57">
        <f>F74-F72*1%</f>
        <v>-87124.139999999927</v>
      </c>
      <c r="G75" s="54">
        <f>E75/D75-1</f>
        <v>-0.6078472651315896</v>
      </c>
      <c r="H75" s="54">
        <f t="shared" si="134"/>
        <v>-8.8869297860325824E-2</v>
      </c>
    </row>
    <row r="76" spans="2:42" ht="18">
      <c r="C76" s="62" t="s">
        <v>65</v>
      </c>
      <c r="D76" s="63">
        <f>D75*G76</f>
        <v>-98754.659999999989</v>
      </c>
      <c r="E76" s="63">
        <f>E75*H76</f>
        <v>-38726.910000000003</v>
      </c>
      <c r="F76" s="63">
        <f>F75*I76</f>
        <v>-35285.276699999973</v>
      </c>
      <c r="G76" s="64">
        <v>0.40500000000000003</v>
      </c>
      <c r="H76" s="65">
        <v>0.40500000000000003</v>
      </c>
      <c r="I76" s="66">
        <v>0.40500000000000003</v>
      </c>
      <c r="J76" s="67" t="s">
        <v>66</v>
      </c>
      <c r="M76" s="58" t="s">
        <v>67</v>
      </c>
      <c r="N76" s="59"/>
      <c r="O76" s="60"/>
    </row>
    <row r="77" spans="2:42" ht="18">
      <c r="C77" s="68" t="s">
        <v>68</v>
      </c>
      <c r="D77" s="69">
        <v>0.9</v>
      </c>
      <c r="E77" s="69">
        <v>0.9</v>
      </c>
      <c r="F77" s="69">
        <v>0.9</v>
      </c>
      <c r="G77" s="70"/>
      <c r="H77" s="49"/>
      <c r="M77" s="71">
        <f>(D75+E75)/1380680</f>
        <v>-0.24586483954766247</v>
      </c>
      <c r="N77" s="61">
        <f>E77/E75*100</f>
        <v>-9.4120599861956462E-4</v>
      </c>
      <c r="O77" s="61">
        <f>F77/F75*100</f>
        <v>-1.03300876198032E-3</v>
      </c>
    </row>
    <row r="78" spans="2:42" ht="18">
      <c r="C78" s="68"/>
      <c r="D78" s="72">
        <f>D75*D77</f>
        <v>-219454.79999999996</v>
      </c>
      <c r="E78" s="72">
        <f>E75*E77</f>
        <v>-86059.8</v>
      </c>
      <c r="F78" s="72">
        <f>F75*F77</f>
        <v>-78411.725999999937</v>
      </c>
      <c r="G78" s="70"/>
      <c r="H78" s="49"/>
    </row>
    <row r="79" spans="2:42" ht="18">
      <c r="C79" s="50" t="s">
        <v>69</v>
      </c>
      <c r="D79" s="56">
        <f>D75*$I79</f>
        <v>-120700.13999999998</v>
      </c>
      <c r="E79" s="56">
        <f t="shared" ref="E79:F79" si="135">E75*$I79</f>
        <v>-47332.89</v>
      </c>
      <c r="F79" s="56">
        <f t="shared" si="135"/>
        <v>-43126.449299999964</v>
      </c>
      <c r="G79" s="65">
        <f>D79/D78</f>
        <v>0.55000000000000004</v>
      </c>
      <c r="H79" s="65">
        <f>E79/E78</f>
        <v>0.54999999999999993</v>
      </c>
      <c r="I79" s="66">
        <v>0.495</v>
      </c>
      <c r="J79" s="67" t="s">
        <v>70</v>
      </c>
    </row>
    <row r="80" spans="2:42" ht="18">
      <c r="C80" s="62" t="s">
        <v>71</v>
      </c>
      <c r="D80" s="73">
        <f>D79/9</f>
        <v>-13411.126666666665</v>
      </c>
      <c r="E80" s="73">
        <f>E79/12</f>
        <v>-3944.4074999999998</v>
      </c>
      <c r="F80" s="73">
        <f>F78/12</f>
        <v>-6534.310499999995</v>
      </c>
      <c r="G80" s="65"/>
      <c r="H80" s="49"/>
      <c r="J80" s="67" t="s">
        <v>72</v>
      </c>
    </row>
    <row r="81" spans="3:14" ht="18">
      <c r="C81" s="50" t="s">
        <v>73</v>
      </c>
      <c r="D81" s="56">
        <f>D75-D78</f>
        <v>-24383.866666666669</v>
      </c>
      <c r="E81" s="56">
        <f>E75-E78</f>
        <v>-9562.1999999999971</v>
      </c>
      <c r="F81" s="56">
        <f>F75*10%</f>
        <v>-8712.4139999999934</v>
      </c>
    </row>
    <row r="82" spans="3:14" ht="18">
      <c r="C82" s="50" t="s">
        <v>74</v>
      </c>
      <c r="D82" s="56">
        <f>D81*5%</f>
        <v>-1219.1933333333334</v>
      </c>
      <c r="E82" s="56">
        <f>E81*5%</f>
        <v>-478.1099999999999</v>
      </c>
      <c r="F82" s="56">
        <f>F81*5%</f>
        <v>-435.62069999999972</v>
      </c>
    </row>
    <row r="83" spans="3:14" ht="18">
      <c r="C83" s="74"/>
      <c r="D83" s="75"/>
      <c r="F83" s="75"/>
    </row>
    <row r="84" spans="3:14" ht="18">
      <c r="C84" s="43" t="s">
        <v>75</v>
      </c>
      <c r="D84" s="43"/>
      <c r="F84" s="75"/>
    </row>
    <row r="85" spans="3:14" ht="18">
      <c r="C85" s="76" t="s">
        <v>76</v>
      </c>
      <c r="D85" s="77">
        <f>D79</f>
        <v>-120700.13999999998</v>
      </c>
      <c r="E85" s="77">
        <f t="shared" ref="E85:F85" si="136">E79</f>
        <v>-47332.89</v>
      </c>
      <c r="F85" s="77">
        <f t="shared" si="136"/>
        <v>-43126.449299999964</v>
      </c>
      <c r="H85" s="78" t="s">
        <v>77</v>
      </c>
      <c r="I85" s="43"/>
      <c r="J85" s="43"/>
      <c r="K85" s="43"/>
      <c r="L85" s="43"/>
      <c r="M85" s="43"/>
      <c r="N85" s="43"/>
    </row>
    <row r="86" spans="3:14" ht="18">
      <c r="C86" s="76" t="s">
        <v>78</v>
      </c>
      <c r="D86" s="79">
        <f>D78</f>
        <v>-219454.79999999996</v>
      </c>
      <c r="E86" s="79">
        <f>E78</f>
        <v>-86059.8</v>
      </c>
      <c r="F86" s="79">
        <f>F78</f>
        <v>-78411.725999999937</v>
      </c>
      <c r="H86" s="78" t="s">
        <v>79</v>
      </c>
      <c r="I86" s="43"/>
      <c r="J86" s="43"/>
      <c r="K86" s="43"/>
      <c r="L86" s="43"/>
      <c r="M86" s="43"/>
      <c r="N86" s="43"/>
    </row>
    <row r="87" spans="3:14" ht="18">
      <c r="C87" s="80"/>
      <c r="D87" s="81">
        <f>D85/D86</f>
        <v>0.55000000000000004</v>
      </c>
      <c r="E87" s="61">
        <f>E85/E86</f>
        <v>0.54999999999999993</v>
      </c>
      <c r="F87" s="61">
        <f>F85/F86</f>
        <v>0.54999999999999993</v>
      </c>
      <c r="H87" s="78" t="s">
        <v>80</v>
      </c>
      <c r="I87" s="43"/>
      <c r="J87" s="43"/>
      <c r="K87" s="43"/>
      <c r="L87" s="43"/>
      <c r="M87" s="43"/>
      <c r="N87" s="43"/>
    </row>
    <row r="88" spans="3:14" ht="18">
      <c r="C88" s="82" t="s">
        <v>81</v>
      </c>
      <c r="D88" s="83">
        <f>D87*100</f>
        <v>55.000000000000007</v>
      </c>
      <c r="E88" s="83">
        <f>E87*100</f>
        <v>54.999999999999993</v>
      </c>
      <c r="F88" s="83">
        <f>F87*100</f>
        <v>54.999999999999993</v>
      </c>
    </row>
  </sheetData>
  <mergeCells count="3">
    <mergeCell ref="C2:AA2"/>
    <mergeCell ref="AN50:AO50"/>
    <mergeCell ref="AN55:AO55"/>
  </mergeCells>
  <phoneticPr fontId="26" type="noConversion"/>
  <pageMargins left="0.35629921259842523" right="0.35629921259842523" top="0.40944881889763785" bottom="0.39370078740157483" header="0.39370078740157483" footer="0.30314960629921262"/>
  <pageSetup paperSize="9" scale="120" orientation="landscape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2"/>
  <sheetViews>
    <sheetView tabSelected="1" zoomScale="200" zoomScaleNormal="200" zoomScalePageLayoutView="200" workbookViewId="0">
      <selection activeCell="C28" sqref="C28"/>
    </sheetView>
  </sheetViews>
  <sheetFormatPr defaultColWidth="11" defaultRowHeight="15.75"/>
  <cols>
    <col min="1" max="1" width="15.5" style="127" customWidth="1"/>
    <col min="2" max="2" width="14.125" style="127" customWidth="1"/>
    <col min="3" max="3" width="44.5" style="127" customWidth="1"/>
    <col min="4" max="4" width="6.375" style="127" customWidth="1"/>
    <col min="5" max="5" width="6.125" style="127" customWidth="1"/>
    <col min="6" max="6" width="6.375" style="127" customWidth="1"/>
    <col min="7" max="7" width="6" style="127" bestFit="1" customWidth="1"/>
    <col min="8" max="8" width="7.125" style="127" customWidth="1"/>
    <col min="9" max="9" width="6" style="127" customWidth="1"/>
    <col min="10" max="16384" width="11" style="127"/>
  </cols>
  <sheetData>
    <row r="1" spans="1:9" ht="47.25">
      <c r="A1" s="124" t="s">
        <v>182</v>
      </c>
      <c r="B1" s="124" t="s">
        <v>178</v>
      </c>
      <c r="C1" s="126" t="s">
        <v>177</v>
      </c>
      <c r="D1" s="126" t="s">
        <v>266</v>
      </c>
      <c r="E1" s="126" t="s">
        <v>267</v>
      </c>
      <c r="F1" s="126" t="s">
        <v>268</v>
      </c>
      <c r="G1" s="126" t="s">
        <v>269</v>
      </c>
      <c r="H1" s="126" t="s">
        <v>270</v>
      </c>
      <c r="I1" s="126" t="s">
        <v>271</v>
      </c>
    </row>
    <row r="2" spans="1:9" s="133" customFormat="1">
      <c r="A2" s="128" t="s">
        <v>184</v>
      </c>
      <c r="B2" s="129" t="s">
        <v>171</v>
      </c>
      <c r="C2" s="130" t="s">
        <v>183</v>
      </c>
      <c r="D2" s="131"/>
      <c r="E2" s="131"/>
      <c r="F2" s="131"/>
      <c r="G2" s="132"/>
      <c r="H2" s="132"/>
      <c r="I2" s="132"/>
    </row>
    <row r="3" spans="1:9" s="133" customFormat="1">
      <c r="A3" s="132"/>
      <c r="B3" s="129" t="s">
        <v>175</v>
      </c>
      <c r="C3" s="129" t="s">
        <v>174</v>
      </c>
      <c r="D3" s="131"/>
      <c r="E3" s="131"/>
      <c r="F3" s="131"/>
      <c r="G3" s="132"/>
      <c r="H3" s="132"/>
      <c r="I3" s="132"/>
    </row>
    <row r="4" spans="1:9">
      <c r="A4" s="134"/>
      <c r="B4" s="129" t="s">
        <v>172</v>
      </c>
      <c r="C4" s="129" t="s">
        <v>144</v>
      </c>
      <c r="D4" s="135"/>
      <c r="E4" s="135"/>
      <c r="F4" s="135"/>
      <c r="G4" s="129"/>
      <c r="H4" s="129"/>
      <c r="I4" s="129"/>
    </row>
    <row r="5" spans="1:9">
      <c r="A5" s="134"/>
      <c r="B5" s="129" t="s">
        <v>173</v>
      </c>
      <c r="C5" s="129" t="s">
        <v>145</v>
      </c>
      <c r="D5" s="135"/>
      <c r="E5" s="135"/>
      <c r="F5" s="135"/>
      <c r="G5" s="129"/>
      <c r="H5" s="129"/>
      <c r="I5" s="129"/>
    </row>
    <row r="6" spans="1:9" ht="31.5">
      <c r="A6" s="134"/>
      <c r="B6" s="130" t="s">
        <v>179</v>
      </c>
      <c r="C6" s="126" t="s">
        <v>176</v>
      </c>
      <c r="D6" s="135"/>
      <c r="E6" s="135"/>
      <c r="F6" s="135"/>
      <c r="G6" s="129"/>
      <c r="H6" s="129"/>
      <c r="I6" s="129"/>
    </row>
    <row r="7" spans="1:9" ht="48.75" customHeight="1">
      <c r="A7" s="136" t="s">
        <v>235</v>
      </c>
      <c r="B7" s="123" t="s">
        <v>180</v>
      </c>
      <c r="C7" s="148" t="s">
        <v>223</v>
      </c>
      <c r="D7" s="137"/>
      <c r="E7" s="138"/>
      <c r="F7" s="138"/>
      <c r="G7" s="129"/>
      <c r="H7" s="129"/>
      <c r="I7" s="129"/>
    </row>
    <row r="8" spans="1:9" ht="33">
      <c r="A8" s="136" t="s">
        <v>236</v>
      </c>
      <c r="B8" s="125" t="s">
        <v>181</v>
      </c>
      <c r="C8" s="119" t="s">
        <v>187</v>
      </c>
      <c r="D8" s="129"/>
      <c r="E8" s="135"/>
      <c r="F8" s="135"/>
      <c r="G8" s="129"/>
      <c r="H8" s="129"/>
      <c r="I8" s="129"/>
    </row>
    <row r="9" spans="1:9" ht="35.1" customHeight="1">
      <c r="A9" s="136" t="s">
        <v>237</v>
      </c>
      <c r="B9" s="129" t="s">
        <v>185</v>
      </c>
      <c r="C9" s="118" t="s">
        <v>191</v>
      </c>
      <c r="D9" s="137"/>
      <c r="E9" s="139"/>
      <c r="F9" s="139"/>
      <c r="G9" s="129"/>
      <c r="H9" s="129"/>
      <c r="I9" s="129"/>
    </row>
    <row r="10" spans="1:9" ht="33">
      <c r="A10" s="136" t="s">
        <v>238</v>
      </c>
      <c r="B10" s="129" t="s">
        <v>185</v>
      </c>
      <c r="C10" s="119" t="s">
        <v>186</v>
      </c>
      <c r="D10" s="129"/>
      <c r="E10" s="135"/>
      <c r="F10" s="135"/>
      <c r="G10" s="129"/>
      <c r="H10" s="129"/>
      <c r="I10" s="129"/>
    </row>
    <row r="11" spans="1:9" ht="27" customHeight="1">
      <c r="A11" s="136" t="s">
        <v>239</v>
      </c>
      <c r="B11" s="129" t="s">
        <v>188</v>
      </c>
      <c r="C11" s="148" t="s">
        <v>224</v>
      </c>
      <c r="D11" s="138"/>
      <c r="E11" s="138"/>
      <c r="F11" s="138"/>
      <c r="G11" s="129"/>
      <c r="H11" s="129"/>
      <c r="I11" s="129"/>
    </row>
    <row r="12" spans="1:9">
      <c r="A12" s="134" t="s">
        <v>240</v>
      </c>
      <c r="B12" s="129" t="s">
        <v>188</v>
      </c>
      <c r="C12" s="149" t="s">
        <v>225</v>
      </c>
      <c r="D12" s="129"/>
      <c r="E12" s="135"/>
      <c r="F12" s="135"/>
      <c r="G12" s="129"/>
      <c r="H12" s="129"/>
      <c r="I12" s="129"/>
    </row>
    <row r="13" spans="1:9" ht="24.75" customHeight="1">
      <c r="A13" s="136" t="s">
        <v>241</v>
      </c>
      <c r="B13" s="129" t="s">
        <v>189</v>
      </c>
      <c r="C13" s="118" t="s">
        <v>226</v>
      </c>
      <c r="D13" s="138"/>
      <c r="E13" s="139"/>
      <c r="F13" s="139"/>
      <c r="G13" s="129"/>
      <c r="H13" s="129"/>
      <c r="I13" s="129"/>
    </row>
    <row r="14" spans="1:9" ht="33">
      <c r="A14" s="136" t="s">
        <v>242</v>
      </c>
      <c r="B14" s="129" t="s">
        <v>189</v>
      </c>
      <c r="C14" s="119" t="s">
        <v>190</v>
      </c>
      <c r="D14" s="129"/>
      <c r="E14" s="129"/>
      <c r="F14" s="129"/>
      <c r="G14" s="129"/>
      <c r="H14" s="129"/>
      <c r="I14" s="129"/>
    </row>
    <row r="15" spans="1:9" ht="35.1" customHeight="1">
      <c r="A15" s="136" t="s">
        <v>243</v>
      </c>
      <c r="B15" s="129" t="s">
        <v>193</v>
      </c>
      <c r="C15" s="118" t="s">
        <v>229</v>
      </c>
      <c r="D15" s="138"/>
      <c r="E15" s="138"/>
      <c r="F15" s="138"/>
      <c r="G15" s="129"/>
      <c r="H15" s="129"/>
      <c r="I15" s="129"/>
    </row>
    <row r="16" spans="1:9" ht="33">
      <c r="A16" s="134" t="s">
        <v>244</v>
      </c>
      <c r="B16" s="129" t="s">
        <v>194</v>
      </c>
      <c r="C16" s="119" t="s">
        <v>192</v>
      </c>
      <c r="D16" s="129"/>
      <c r="E16" s="135"/>
      <c r="F16" s="135"/>
      <c r="G16" s="129"/>
      <c r="H16" s="129"/>
      <c r="I16" s="129"/>
    </row>
    <row r="17" spans="1:9" ht="45" customHeight="1">
      <c r="A17" s="136" t="s">
        <v>245</v>
      </c>
      <c r="B17" s="129" t="s">
        <v>196</v>
      </c>
      <c r="C17" s="120" t="s">
        <v>195</v>
      </c>
      <c r="D17" s="138"/>
      <c r="E17" s="139"/>
      <c r="F17" s="139"/>
      <c r="G17" s="129"/>
      <c r="H17" s="129"/>
      <c r="I17" s="129"/>
    </row>
    <row r="18" spans="1:9" ht="25.5">
      <c r="A18" s="136" t="s">
        <v>246</v>
      </c>
      <c r="B18" s="129" t="s">
        <v>196</v>
      </c>
      <c r="C18" s="121" t="s">
        <v>197</v>
      </c>
      <c r="D18" s="129"/>
      <c r="E18" s="129"/>
      <c r="F18" s="129"/>
      <c r="G18" s="129"/>
      <c r="H18" s="129"/>
      <c r="I18" s="129"/>
    </row>
    <row r="19" spans="1:9" ht="30.75" customHeight="1">
      <c r="A19" s="136" t="s">
        <v>247</v>
      </c>
      <c r="B19" s="129" t="s">
        <v>198</v>
      </c>
      <c r="C19" s="120" t="s">
        <v>230</v>
      </c>
      <c r="D19" s="138"/>
      <c r="E19" s="138"/>
      <c r="F19" s="138"/>
      <c r="G19" s="129"/>
      <c r="H19" s="129"/>
      <c r="I19" s="129"/>
    </row>
    <row r="20" spans="1:9" ht="16.5">
      <c r="A20" s="134" t="s">
        <v>248</v>
      </c>
      <c r="B20" s="129" t="s">
        <v>198</v>
      </c>
      <c r="C20" s="121" t="s">
        <v>231</v>
      </c>
      <c r="D20" s="129"/>
      <c r="E20" s="135"/>
      <c r="F20" s="135"/>
      <c r="G20" s="129"/>
      <c r="H20" s="129"/>
      <c r="I20" s="129"/>
    </row>
    <row r="21" spans="1:9" ht="46.5">
      <c r="A21" s="136" t="s">
        <v>249</v>
      </c>
      <c r="B21" s="129" t="s">
        <v>201</v>
      </c>
      <c r="C21" s="118" t="s">
        <v>199</v>
      </c>
      <c r="D21" s="138"/>
      <c r="E21" s="139"/>
      <c r="F21" s="139"/>
      <c r="G21" s="129"/>
      <c r="H21" s="129"/>
      <c r="I21" s="129"/>
    </row>
    <row r="22" spans="1:9" ht="49.5">
      <c r="A22" s="134" t="s">
        <v>250</v>
      </c>
      <c r="B22" s="129" t="s">
        <v>201</v>
      </c>
      <c r="C22" s="119" t="s">
        <v>200</v>
      </c>
      <c r="D22" s="135"/>
      <c r="E22" s="135"/>
      <c r="F22" s="135"/>
      <c r="G22" s="129"/>
      <c r="H22" s="129"/>
      <c r="I22" s="129"/>
    </row>
    <row r="23" spans="1:9" ht="43.5" customHeight="1">
      <c r="A23" s="136" t="s">
        <v>251</v>
      </c>
      <c r="B23" s="129" t="s">
        <v>203</v>
      </c>
      <c r="C23" s="118" t="s">
        <v>202</v>
      </c>
      <c r="D23" s="138"/>
      <c r="E23" s="139"/>
      <c r="F23" s="139"/>
      <c r="G23" s="129"/>
      <c r="H23" s="129"/>
      <c r="I23" s="129"/>
    </row>
    <row r="24" spans="1:9" ht="49.5">
      <c r="A24" s="136" t="s">
        <v>252</v>
      </c>
      <c r="B24" s="129" t="s">
        <v>204</v>
      </c>
      <c r="C24" s="119" t="s">
        <v>232</v>
      </c>
      <c r="D24" s="129"/>
      <c r="E24" s="135"/>
      <c r="F24" s="135"/>
      <c r="G24" s="129"/>
      <c r="H24" s="129"/>
      <c r="I24" s="129"/>
    </row>
    <row r="25" spans="1:9" ht="67.5" customHeight="1">
      <c r="A25" s="136" t="s">
        <v>253</v>
      </c>
      <c r="B25" s="129" t="s">
        <v>207</v>
      </c>
      <c r="C25" s="118" t="s">
        <v>205</v>
      </c>
      <c r="D25" s="138"/>
      <c r="E25" s="138"/>
      <c r="F25" s="138"/>
      <c r="G25" s="129"/>
      <c r="H25" s="129"/>
      <c r="I25" s="129"/>
    </row>
    <row r="26" spans="1:9" ht="82.5">
      <c r="A26" s="136" t="s">
        <v>254</v>
      </c>
      <c r="B26" s="129" t="s">
        <v>208</v>
      </c>
      <c r="C26" s="119" t="s">
        <v>206</v>
      </c>
      <c r="D26" s="129"/>
      <c r="E26" s="135"/>
      <c r="F26" s="135"/>
      <c r="G26" s="129"/>
      <c r="H26" s="129"/>
      <c r="I26" s="129"/>
    </row>
    <row r="27" spans="1:9" ht="35.1" customHeight="1">
      <c r="A27" s="136" t="s">
        <v>255</v>
      </c>
      <c r="B27" s="129" t="s">
        <v>209</v>
      </c>
      <c r="C27" s="118" t="s">
        <v>272</v>
      </c>
      <c r="D27" s="138"/>
      <c r="E27" s="139"/>
      <c r="F27" s="139"/>
      <c r="G27" s="129"/>
      <c r="H27" s="129"/>
      <c r="I27" s="129"/>
    </row>
    <row r="28" spans="1:9" ht="33">
      <c r="A28" s="134" t="s">
        <v>256</v>
      </c>
      <c r="B28" s="129" t="s">
        <v>209</v>
      </c>
      <c r="C28" s="119" t="s">
        <v>273</v>
      </c>
      <c r="D28" s="129"/>
      <c r="E28" s="129"/>
      <c r="F28" s="129"/>
      <c r="G28" s="129"/>
      <c r="H28" s="129"/>
      <c r="I28" s="129"/>
    </row>
    <row r="29" spans="1:9" ht="38.25">
      <c r="A29" s="136" t="s">
        <v>257</v>
      </c>
      <c r="B29" s="129" t="s">
        <v>212</v>
      </c>
      <c r="C29" s="118" t="s">
        <v>210</v>
      </c>
      <c r="D29" s="138"/>
      <c r="E29" s="139"/>
      <c r="F29" s="139"/>
      <c r="G29" s="129"/>
      <c r="H29" s="129"/>
      <c r="I29" s="129"/>
    </row>
    <row r="30" spans="1:9" ht="16.5">
      <c r="A30" s="134" t="s">
        <v>258</v>
      </c>
      <c r="B30" s="129" t="s">
        <v>212</v>
      </c>
      <c r="C30" s="119" t="s">
        <v>211</v>
      </c>
      <c r="D30" s="129"/>
      <c r="E30" s="135"/>
      <c r="F30" s="135"/>
      <c r="G30" s="129"/>
      <c r="H30" s="129"/>
      <c r="I30" s="129"/>
    </row>
    <row r="31" spans="1:9" ht="38.25">
      <c r="A31" s="136" t="s">
        <v>259</v>
      </c>
      <c r="B31" s="129" t="s">
        <v>213</v>
      </c>
      <c r="C31" s="118" t="s">
        <v>234</v>
      </c>
      <c r="D31" s="138"/>
      <c r="E31" s="139"/>
      <c r="F31" s="139"/>
      <c r="G31" s="129"/>
      <c r="H31" s="129"/>
      <c r="I31" s="129"/>
    </row>
    <row r="32" spans="1:9" ht="33">
      <c r="A32" s="136" t="s">
        <v>260</v>
      </c>
      <c r="B32" s="129" t="s">
        <v>213</v>
      </c>
      <c r="C32" s="119" t="s">
        <v>233</v>
      </c>
      <c r="D32" s="129"/>
      <c r="E32" s="135"/>
      <c r="F32" s="135"/>
      <c r="G32" s="129"/>
      <c r="H32" s="129"/>
      <c r="I32" s="129"/>
    </row>
    <row r="33" spans="1:9" ht="38.25">
      <c r="A33" s="136" t="s">
        <v>261</v>
      </c>
      <c r="B33" s="129" t="s">
        <v>216</v>
      </c>
      <c r="C33" s="118" t="s">
        <v>214</v>
      </c>
      <c r="D33" s="138"/>
      <c r="E33" s="139"/>
      <c r="F33" s="139"/>
      <c r="G33" s="129"/>
      <c r="H33" s="129"/>
      <c r="I33" s="129"/>
    </row>
    <row r="34" spans="1:9" ht="25.5">
      <c r="A34" s="136" t="s">
        <v>262</v>
      </c>
      <c r="B34" s="129" t="s">
        <v>216</v>
      </c>
      <c r="C34" s="119" t="s">
        <v>215</v>
      </c>
      <c r="D34" s="129"/>
      <c r="E34" s="129"/>
      <c r="F34" s="129"/>
      <c r="G34" s="129"/>
      <c r="H34" s="129"/>
      <c r="I34" s="129"/>
    </row>
    <row r="35" spans="1:9" ht="38.25">
      <c r="A35" s="136" t="s">
        <v>263</v>
      </c>
      <c r="B35" s="129" t="s">
        <v>219</v>
      </c>
      <c r="C35" s="118" t="s">
        <v>217</v>
      </c>
      <c r="D35" s="138"/>
      <c r="E35" s="139"/>
      <c r="F35" s="139"/>
      <c r="G35" s="129"/>
      <c r="H35" s="129"/>
      <c r="I35" s="129"/>
    </row>
    <row r="36" spans="1:9" ht="33">
      <c r="A36" s="134" t="s">
        <v>264</v>
      </c>
      <c r="B36" s="129" t="s">
        <v>219</v>
      </c>
      <c r="C36" s="119" t="s">
        <v>218</v>
      </c>
      <c r="D36" s="129"/>
      <c r="E36" s="135"/>
      <c r="F36" s="135"/>
      <c r="G36" s="129"/>
      <c r="H36" s="129"/>
      <c r="I36" s="129"/>
    </row>
    <row r="37" spans="1:9" ht="60">
      <c r="A37" s="134" t="s">
        <v>265</v>
      </c>
      <c r="B37" s="129" t="s">
        <v>221</v>
      </c>
      <c r="C37" s="119" t="s">
        <v>220</v>
      </c>
      <c r="D37" s="129"/>
      <c r="E37" s="129"/>
      <c r="F37" s="129"/>
      <c r="G37" s="129"/>
      <c r="H37" s="129"/>
      <c r="I37" s="129"/>
    </row>
    <row r="38" spans="1:9">
      <c r="A38" s="134"/>
      <c r="B38" s="129"/>
      <c r="C38" s="125" t="s">
        <v>222</v>
      </c>
      <c r="D38" s="135"/>
      <c r="E38" s="135"/>
      <c r="F38" s="135"/>
      <c r="G38" s="129"/>
      <c r="H38" s="129"/>
      <c r="I38" s="129"/>
    </row>
    <row r="39" spans="1:9" ht="16.5">
      <c r="A39" s="134"/>
      <c r="B39" s="129"/>
      <c r="C39" s="122" t="s">
        <v>227</v>
      </c>
      <c r="D39" s="140"/>
      <c r="E39" s="140"/>
      <c r="F39" s="140"/>
      <c r="G39" s="129"/>
      <c r="H39" s="129"/>
      <c r="I39" s="129"/>
    </row>
    <row r="40" spans="1:9" ht="16.5">
      <c r="A40" s="134"/>
      <c r="B40" s="129"/>
      <c r="C40" s="122" t="s">
        <v>228</v>
      </c>
      <c r="D40" s="140"/>
      <c r="E40" s="140"/>
      <c r="F40" s="140"/>
      <c r="G40" s="129"/>
      <c r="H40" s="129"/>
      <c r="I40" s="129"/>
    </row>
    <row r="41" spans="1:9" s="141" customFormat="1">
      <c r="B41" s="142"/>
      <c r="C41" s="143"/>
    </row>
    <row r="42" spans="1:9" s="141" customFormat="1">
      <c r="C42" s="143"/>
    </row>
    <row r="43" spans="1:9" s="141" customFormat="1">
      <c r="B43" s="142"/>
      <c r="D43" s="144"/>
      <c r="E43" s="144"/>
      <c r="F43" s="144"/>
      <c r="G43" s="144"/>
    </row>
    <row r="44" spans="1:9" s="141" customFormat="1">
      <c r="B44" s="142"/>
      <c r="C44" s="145"/>
      <c r="D44" s="146"/>
      <c r="E44" s="146"/>
      <c r="F44" s="146"/>
      <c r="G44" s="144"/>
    </row>
    <row r="45" spans="1:9" s="141" customFormat="1">
      <c r="B45" s="142"/>
      <c r="D45" s="144"/>
      <c r="E45" s="144"/>
      <c r="F45" s="144"/>
      <c r="G45" s="144"/>
    </row>
    <row r="46" spans="1:9" s="141" customFormat="1">
      <c r="B46" s="147"/>
      <c r="D46" s="144"/>
      <c r="E46" s="144"/>
      <c r="F46" s="144"/>
      <c r="G46" s="144"/>
    </row>
    <row r="47" spans="1:9" s="141" customFormat="1">
      <c r="C47" s="143"/>
      <c r="D47" s="144"/>
      <c r="E47" s="144"/>
      <c r="F47" s="144"/>
      <c r="G47" s="144"/>
    </row>
    <row r="48" spans="1:9" s="141" customFormat="1">
      <c r="C48" s="143"/>
      <c r="D48" s="144"/>
      <c r="E48" s="144"/>
      <c r="F48" s="144"/>
      <c r="G48" s="144"/>
    </row>
    <row r="49" spans="2:11" s="141" customFormat="1">
      <c r="C49" s="143"/>
      <c r="D49" s="144"/>
      <c r="E49" s="144"/>
      <c r="F49" s="144"/>
      <c r="G49" s="144"/>
    </row>
    <row r="50" spans="2:11" s="141" customFormat="1">
      <c r="D50" s="144"/>
      <c r="E50" s="144"/>
      <c r="F50" s="144"/>
      <c r="G50" s="144"/>
    </row>
    <row r="51" spans="2:11" s="141" customFormat="1">
      <c r="D51" s="144"/>
      <c r="E51" s="144"/>
      <c r="F51" s="144"/>
      <c r="G51" s="144"/>
    </row>
    <row r="52" spans="2:11" s="141" customFormat="1">
      <c r="D52" s="144"/>
      <c r="E52" s="144"/>
      <c r="F52" s="144"/>
      <c r="G52" s="144"/>
    </row>
    <row r="53" spans="2:11" s="141" customFormat="1">
      <c r="D53" s="144"/>
      <c r="E53" s="144"/>
      <c r="F53" s="144"/>
      <c r="G53" s="144"/>
    </row>
    <row r="54" spans="2:11">
      <c r="D54" s="141"/>
      <c r="E54" s="141"/>
      <c r="F54" s="141"/>
      <c r="G54" s="141"/>
      <c r="H54" s="141"/>
      <c r="I54" s="141"/>
      <c r="J54" s="141"/>
      <c r="K54" s="141"/>
    </row>
    <row r="55" spans="2:11">
      <c r="D55" s="141"/>
      <c r="E55" s="141"/>
      <c r="F55" s="141"/>
      <c r="G55" s="141"/>
      <c r="H55" s="141"/>
      <c r="I55" s="141"/>
      <c r="J55" s="141"/>
      <c r="K55" s="141"/>
    </row>
    <row r="56" spans="2:11">
      <c r="D56" s="141"/>
      <c r="E56" s="141"/>
      <c r="F56" s="141"/>
      <c r="G56" s="141"/>
      <c r="H56" s="141"/>
      <c r="I56" s="141"/>
      <c r="J56" s="141"/>
      <c r="K56" s="141"/>
    </row>
    <row r="57" spans="2:11">
      <c r="D57" s="141"/>
      <c r="E57" s="141"/>
      <c r="F57" s="141"/>
      <c r="G57" s="141"/>
      <c r="H57" s="141"/>
      <c r="I57" s="141"/>
      <c r="J57" s="141"/>
      <c r="K57" s="141"/>
    </row>
    <row r="58" spans="2:11">
      <c r="D58" s="141"/>
      <c r="E58" s="141"/>
      <c r="F58" s="141"/>
      <c r="G58" s="141"/>
      <c r="H58" s="141"/>
      <c r="I58" s="141"/>
      <c r="J58" s="141"/>
      <c r="K58" s="141"/>
    </row>
    <row r="59" spans="2:11">
      <c r="D59" s="141"/>
      <c r="E59" s="141"/>
      <c r="F59" s="141"/>
      <c r="G59" s="141"/>
      <c r="H59" s="141"/>
      <c r="I59" s="141"/>
      <c r="J59" s="141"/>
      <c r="K59" s="141"/>
    </row>
    <row r="60" spans="2:11">
      <c r="D60" s="141"/>
      <c r="E60" s="141"/>
      <c r="F60" s="141"/>
      <c r="G60" s="141"/>
      <c r="H60" s="141"/>
      <c r="I60" s="141"/>
      <c r="J60" s="141"/>
      <c r="K60" s="141"/>
    </row>
    <row r="61" spans="2:11">
      <c r="D61" s="141"/>
      <c r="E61" s="141"/>
      <c r="F61" s="141"/>
      <c r="G61" s="141"/>
      <c r="H61" s="141"/>
      <c r="I61" s="141"/>
      <c r="J61" s="141"/>
      <c r="K61" s="141"/>
    </row>
    <row r="62" spans="2:11">
      <c r="D62" s="141"/>
      <c r="E62" s="141"/>
      <c r="F62" s="141"/>
      <c r="G62" s="141"/>
      <c r="H62" s="141"/>
      <c r="I62" s="141"/>
      <c r="J62" s="141"/>
      <c r="K62" s="141"/>
    </row>
  </sheetData>
  <pageMargins left="0.75" right="0.75" top="1" bottom="1" header="0.5" footer="0.5"/>
  <pageSetup paperSize="8" orientation="portrait" verticalDpi="4294967292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4:D18"/>
  <sheetViews>
    <sheetView zoomScale="150" zoomScaleNormal="150" zoomScalePageLayoutView="150" workbookViewId="0">
      <selection activeCell="D16" sqref="D16"/>
    </sheetView>
  </sheetViews>
  <sheetFormatPr defaultColWidth="11" defaultRowHeight="15.75"/>
  <sheetData>
    <row r="4" spans="3:4">
      <c r="C4" t="s">
        <v>159</v>
      </c>
    </row>
    <row r="5" spans="3:4">
      <c r="D5" t="s">
        <v>160</v>
      </c>
    </row>
    <row r="6" spans="3:4">
      <c r="D6" t="s">
        <v>161</v>
      </c>
    </row>
    <row r="8" spans="3:4">
      <c r="C8" t="s">
        <v>162</v>
      </c>
    </row>
    <row r="9" spans="3:4">
      <c r="D9" t="s">
        <v>163</v>
      </c>
    </row>
    <row r="10" spans="3:4">
      <c r="D10" t="s">
        <v>164</v>
      </c>
    </row>
    <row r="11" spans="3:4">
      <c r="D11" t="s">
        <v>166</v>
      </c>
    </row>
    <row r="12" spans="3:4" ht="8.1" customHeight="1"/>
    <row r="13" spans="3:4">
      <c r="D13" t="s">
        <v>167</v>
      </c>
    </row>
    <row r="14" spans="3:4">
      <c r="D14" t="s">
        <v>168</v>
      </c>
    </row>
    <row r="15" spans="3:4">
      <c r="D15" t="s">
        <v>169</v>
      </c>
    </row>
    <row r="18" spans="3:3">
      <c r="C18" t="s">
        <v>165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Buget</vt:lpstr>
      <vt:lpstr>CF</vt:lpstr>
      <vt:lpstr>BVC</vt:lpstr>
      <vt:lpstr>Note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Valeriu Ionescu</dc:creator>
  <cp:lastModifiedBy>Bogdan Tanase</cp:lastModifiedBy>
  <cp:lastPrinted>2024-12-02T10:44:41Z</cp:lastPrinted>
  <dcterms:created xsi:type="dcterms:W3CDTF">2024-11-05T15:39:55Z</dcterms:created>
  <dcterms:modified xsi:type="dcterms:W3CDTF">2025-10-03T08:28:00Z</dcterms:modified>
</cp:coreProperties>
</file>